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xml" ContentType="application/vnd.ms-office.activeX+xml"/>
  <Override PartName="/xl/activeX/activeX19.xml" ContentType="application/vnd.ms-office.activeX+xml"/>
  <Override PartName="/xl/activeX/activeX19.bin" ContentType="application/vnd.ms-office.activeX"/>
  <Override PartName="/xl/activeX/activeX1.bin" ContentType="application/vnd.ms-office.activeX"/>
  <Override PartName="/xl/activeX/activeX20.xml" ContentType="application/vnd.ms-office.activeX+xml"/>
  <Override PartName="/xl/activeX/activeX20.bin" ContentType="application/vnd.ms-office.activeX"/>
  <Override PartName="/xl/activeX/activeX2.xml" ContentType="application/vnd.ms-office.activeX+xml"/>
  <Override PartName="/xl/activeX/activeX21.xml" ContentType="application/vnd.ms-office.activeX+xml"/>
  <Override PartName="/xl/activeX/activeX21.bin" ContentType="application/vnd.ms-office.activeX"/>
  <Override PartName="/xl/activeX/activeX2.bin" ContentType="application/vnd.ms-office.activeX"/>
  <Override PartName="/xl/activeX/activeX22.xml" ContentType="application/vnd.ms-office.activeX+xml"/>
  <Override PartName="/xl/activeX/activeX22.bin" ContentType="application/vnd.ms-office.activeX"/>
  <Override PartName="/xl/activeX/activeX3.xml" ContentType="application/vnd.ms-office.activeX+xml"/>
  <Override PartName="/xl/activeX/activeX23.xml" ContentType="application/vnd.ms-office.activeX+xml"/>
  <Override PartName="/xl/activeX/activeX23.bin" ContentType="application/vnd.ms-office.activeX"/>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6.xml" ContentType="application/vnd.ms-office.activeX+xml"/>
  <Override PartName="/xl/activeX/activeX12.xml" ContentType="application/vnd.ms-office.activeX+xml"/>
  <Override PartName="/xl/activeX/activeX12.bin" ContentType="application/vnd.ms-office.activeX"/>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checkCompatibility="1" defaultThemeVersion="124226"/>
  <mc:AlternateContent xmlns:mc="http://schemas.openxmlformats.org/markup-compatibility/2006">
    <mc:Choice Requires="x15">
      <x15ac:absPath xmlns:x15ac="http://schemas.microsoft.com/office/spreadsheetml/2010/11/ac" url="C:\Users\X2DNB\Documents\SBU Data\Master Files\Favorites\Links\- Tools\"/>
    </mc:Choice>
  </mc:AlternateContent>
  <xr:revisionPtr revIDLastSave="0" documentId="8_{044A0489-0FD6-48EF-A805-A53546EBCDDE}" xr6:coauthVersionLast="45" xr6:coauthVersionMax="45" xr10:uidLastSave="{00000000-0000-0000-0000-000000000000}"/>
  <bookViews>
    <workbookView xWindow="-120" yWindow="-120" windowWidth="29040" windowHeight="15750" tabRatio="886" firstSheet="1" activeTab="3" xr2:uid="{00000000-000D-0000-FFFF-FFFF00000000}"/>
  </bookViews>
  <sheets>
    <sheet name="Developer Notes" sheetId="23" state="hidden" r:id="rId1"/>
    <sheet name="User Guide" sheetId="6" r:id="rId2"/>
    <sheet name="Controls" sheetId="35" state="hidden" r:id="rId3"/>
    <sheet name="ES Calculator" sheetId="1" r:id="rId4"/>
    <sheet name="Taxpayer Input" sheetId="20" state="hidden" r:id="rId5"/>
    <sheet name="Formulas and Values" sheetId="18" state="hidden" r:id="rId6"/>
    <sheet name="2019 Exemptions" sheetId="31" state="hidden" r:id="rId7"/>
    <sheet name="2018 Exemptions" sheetId="34" state="hidden" r:id="rId8"/>
    <sheet name="2017 Exemptions" sheetId="29" state="hidden" r:id="rId9"/>
    <sheet name="SE Tax and Deduction 2011" sheetId="22" state="hidden" r:id="rId10"/>
    <sheet name="2016 Exemptions" sheetId="16" state="hidden" r:id="rId11"/>
    <sheet name="Withholding Estimates" sheetId="3" state="hidden" r:id="rId12"/>
    <sheet name="Notes" sheetId="4" state="hidden" r:id="rId13"/>
    <sheet name="Compatibility Report" sheetId="36" r:id="rId14"/>
  </sheets>
  <definedNames>
    <definedName name="_xlnm.Print_Area" localSheetId="0">'Developer Notes'!$A$1:$I$52</definedName>
    <definedName name="_xlnm.Print_Area" localSheetId="3">'ES Calculator'!$F$1:$AY$66</definedName>
    <definedName name="_xlnm.Print_Area" localSheetId="4">'Taxpayer Input'!$F$2:$AU$39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5" i="1" l="1"/>
  <c r="S29" i="18" l="1"/>
  <c r="L2" i="18" l="1"/>
  <c r="C95" i="18" l="1"/>
  <c r="C87" i="18"/>
  <c r="C85" i="18"/>
  <c r="C90" i="18"/>
  <c r="C66" i="18"/>
  <c r="C94" i="18"/>
  <c r="C86" i="18"/>
  <c r="C93" i="18"/>
  <c r="C92" i="18"/>
  <c r="C69" i="18"/>
  <c r="C91" i="18"/>
  <c r="C68" i="18"/>
  <c r="C67" i="18"/>
  <c r="C89" i="18"/>
  <c r="C96" i="18"/>
  <c r="C88" i="18"/>
  <c r="F36" i="35"/>
  <c r="AJ52" i="1" l="1"/>
  <c r="R29" i="18" l="1"/>
  <c r="H8" i="34" l="1"/>
  <c r="F19" i="34"/>
  <c r="F15" i="34"/>
  <c r="F12" i="34"/>
  <c r="F11" i="34"/>
  <c r="F10" i="34"/>
  <c r="F9" i="34"/>
  <c r="T4" i="34"/>
  <c r="T3" i="34"/>
  <c r="T2" i="34"/>
  <c r="T1" i="34"/>
  <c r="Q27" i="18"/>
  <c r="Q29" i="18" s="1"/>
  <c r="AK15" i="29" l="1"/>
  <c r="F19" i="31" l="1"/>
  <c r="F15" i="31"/>
  <c r="F12" i="31"/>
  <c r="F11" i="31"/>
  <c r="F10" i="31"/>
  <c r="F9" i="31"/>
  <c r="H8" i="31"/>
  <c r="H8" i="29"/>
  <c r="T4" i="31"/>
  <c r="T3" i="31"/>
  <c r="T2" i="31"/>
  <c r="T1" i="31"/>
  <c r="F15" i="29"/>
  <c r="F12" i="29"/>
  <c r="F11" i="29"/>
  <c r="F10" i="29"/>
  <c r="F9" i="29"/>
  <c r="AJ17" i="1"/>
  <c r="F19" i="29"/>
  <c r="AK17" i="29"/>
  <c r="P29" i="18" l="1"/>
  <c r="AK15" i="16" l="1"/>
  <c r="T4" i="29" l="1"/>
  <c r="T3" i="29"/>
  <c r="T2" i="29"/>
  <c r="T1" i="29"/>
  <c r="AK17" i="16" l="1"/>
  <c r="O29" i="18" l="1"/>
  <c r="N29" i="18"/>
  <c r="AJ18" i="1"/>
  <c r="M29" i="18"/>
  <c r="L29" i="18"/>
  <c r="AK19" i="22"/>
  <c r="I41" i="1"/>
  <c r="T1" i="22"/>
  <c r="T2" i="22"/>
  <c r="T3" i="22"/>
  <c r="T4" i="22"/>
  <c r="Y6" i="3"/>
  <c r="Y7" i="3"/>
  <c r="Y8" i="3"/>
  <c r="Y9" i="3"/>
  <c r="AP12" i="3"/>
  <c r="AP13" i="3"/>
  <c r="AP18" i="3"/>
  <c r="E23" i="18"/>
  <c r="F23" i="18"/>
  <c r="G23" i="18"/>
  <c r="H23" i="18"/>
  <c r="I23" i="18"/>
  <c r="J23" i="18"/>
  <c r="K23" i="18"/>
  <c r="L23" i="18"/>
  <c r="M23" i="18"/>
  <c r="N23" i="18"/>
  <c r="O23" i="18"/>
  <c r="E32" i="18"/>
  <c r="F32" i="18"/>
  <c r="G32" i="18"/>
  <c r="H32" i="18"/>
  <c r="I32" i="18"/>
  <c r="J32" i="18"/>
  <c r="K32" i="18"/>
  <c r="L32" i="18"/>
  <c r="M32" i="18"/>
  <c r="N32" i="18"/>
  <c r="O32" i="18"/>
  <c r="T1" i="16"/>
  <c r="T2" i="16"/>
  <c r="T3" i="16"/>
  <c r="T4" i="16"/>
  <c r="H8" i="16"/>
  <c r="BG38" i="20"/>
  <c r="K11" i="1"/>
  <c r="AJ37" i="1" l="1"/>
  <c r="AJ21" i="1"/>
  <c r="AJ41" i="1" s="1"/>
  <c r="AJ20" i="1"/>
  <c r="AP15" i="3"/>
  <c r="AP20" i="3" s="1"/>
  <c r="AJ57" i="1" s="1"/>
  <c r="AJ40" i="1"/>
  <c r="C44" i="18"/>
  <c r="C43" i="18"/>
  <c r="AK15" i="22"/>
  <c r="C45" i="18"/>
  <c r="C49" i="18"/>
  <c r="C60" i="18"/>
  <c r="C54" i="18"/>
  <c r="C57" i="18"/>
  <c r="C62" i="18"/>
  <c r="C51" i="18"/>
  <c r="C48" i="18"/>
  <c r="C47" i="18"/>
  <c r="C58" i="18"/>
  <c r="C53" i="18"/>
  <c r="C61" i="18"/>
  <c r="F17" i="22" s="1"/>
  <c r="C50" i="18"/>
  <c r="C59" i="18"/>
  <c r="C52" i="18"/>
  <c r="C46" i="18"/>
  <c r="AJ43" i="1" l="1"/>
  <c r="AJ50" i="1"/>
  <c r="F16" i="22"/>
  <c r="AK16" i="22"/>
  <c r="AK17" i="22" s="1"/>
  <c r="AK24" i="22" s="1"/>
  <c r="AK18" i="22"/>
  <c r="AK20" i="22" s="1"/>
  <c r="AK21" i="22" l="1"/>
  <c r="AK22" i="22" s="1"/>
  <c r="AK25" i="22" s="1"/>
  <c r="AK26" i="22" s="1"/>
  <c r="AK23" i="22" l="1"/>
  <c r="AK16" i="29" l="1"/>
  <c r="AK18" i="29" s="1"/>
  <c r="AK19" i="29" s="1"/>
  <c r="AK25" i="29" s="1"/>
  <c r="AK26" i="29" s="1"/>
  <c r="AK16" i="16"/>
  <c r="AK18" i="16" s="1"/>
  <c r="AK19" i="16" l="1"/>
  <c r="AK25" i="16" s="1"/>
  <c r="AK26" i="16" s="1"/>
  <c r="AK27" i="16" l="1"/>
  <c r="AJ46" i="1" l="1"/>
  <c r="AJ48" i="1" l="1"/>
  <c r="AJ49" i="1"/>
  <c r="AJ51" i="1" s="1"/>
  <c r="AJ55" i="1" s="1"/>
  <c r="AJ58" i="1" s="1"/>
  <c r="AJ65" i="1" s="1"/>
  <c r="AJ64" i="1" l="1"/>
  <c r="AJ62" i="1"/>
  <c r="AJ61" i="1"/>
  <c r="AJ63" i="1"/>
</calcChain>
</file>

<file path=xl/sharedStrings.xml><?xml version="1.0" encoding="utf-8"?>
<sst xmlns="http://schemas.openxmlformats.org/spreadsheetml/2006/main" count="511" uniqueCount="392">
  <si>
    <t>Estimated Tax Calculator for Self-Employed Taxpayers</t>
  </si>
  <si>
    <t>Name</t>
  </si>
  <si>
    <t>TIN</t>
  </si>
  <si>
    <t>Offer Number</t>
  </si>
  <si>
    <t>Self-Employment Tax Rate</t>
  </si>
  <si>
    <t>Taxable Income</t>
  </si>
  <si>
    <t>Income Tax Rate (%)</t>
  </si>
  <si>
    <t>Annual Self-Employment Tax</t>
  </si>
  <si>
    <t>Annual Income Tax</t>
  </si>
  <si>
    <t>Monthly ES Payments</t>
  </si>
  <si>
    <t>Quarterly ES Payments</t>
  </si>
  <si>
    <t>Annual ES Payments</t>
  </si>
  <si>
    <t>Weekly ES Payments</t>
  </si>
  <si>
    <t>Date</t>
  </si>
  <si>
    <t>Annual Wages</t>
  </si>
  <si>
    <t>Estimated Total Annual Income</t>
  </si>
  <si>
    <t>Less:  EIC Credit Estimate</t>
  </si>
  <si>
    <t>Less:  Child Tax Credit(s) Estimate(s)</t>
  </si>
  <si>
    <t>Less:  Other Exemption Credit Estimate(s)</t>
  </si>
  <si>
    <t>Annual Income Tax After Credits or Zero</t>
  </si>
  <si>
    <t>Less:  Year to Date Withholding</t>
  </si>
  <si>
    <t>Less:  Year to End (Estimated) Withholding</t>
  </si>
  <si>
    <t xml:space="preserve">Annual Total 1040 Tax </t>
  </si>
  <si>
    <t>Annual Tax Due or Zero</t>
  </si>
  <si>
    <t>the amount shown below for specific filing status?</t>
  </si>
  <si>
    <t>Adjusted Gross Income</t>
  </si>
  <si>
    <t>Amount reflected from filing status (above)</t>
  </si>
  <si>
    <t>Is the amount on Form 1040, line 37 more than</t>
  </si>
  <si>
    <t xml:space="preserve"> </t>
  </si>
  <si>
    <t>Other Adjustments to Income</t>
  </si>
  <si>
    <t>Deduction exemptions below</t>
  </si>
  <si>
    <t>Name:</t>
  </si>
  <si>
    <t>TIN:</t>
  </si>
  <si>
    <t>Offer Number:</t>
  </si>
  <si>
    <t>Date:</t>
  </si>
  <si>
    <t>Total Number of Pay Periods per Year</t>
  </si>
  <si>
    <t>Number of Pay Periods on this Sheet</t>
  </si>
  <si>
    <t>Number of Pay Periods Until the End of the Year</t>
  </si>
  <si>
    <t>Year to Date Withholding (Actual)</t>
  </si>
  <si>
    <t>Date to End of Year Withholding (Estimate)</t>
  </si>
  <si>
    <r>
      <t xml:space="preserve">Total </t>
    </r>
    <r>
      <rPr>
        <sz val="12"/>
        <rFont val="Arial"/>
        <family val="2"/>
      </rPr>
      <t>Number of Pay Periods per Year (For Wages Earners)</t>
    </r>
  </si>
  <si>
    <t>Number of Pay Periods on this Sheet -</t>
  </si>
  <si>
    <t>Year to Date (For Wage Earners)</t>
  </si>
  <si>
    <t>Correction to cell AJ52.  Was calculating child tax credit at $500.</t>
  </si>
  <si>
    <t>Corrected credit to $1,000 from email by Darlene Kosch-Garone.</t>
  </si>
  <si>
    <t>Subtract line 3 from line 2 (or zero).</t>
  </si>
  <si>
    <t>Build by John Der Garabedian</t>
  </si>
  <si>
    <t>SB/SE, June 2006</t>
  </si>
  <si>
    <t>Added coding to toggle text in cell I44, ES Calculator sheet</t>
  </si>
  <si>
    <t>between "Standard Deduction Estimate" and "Itemized Deduction Estimate ".</t>
  </si>
  <si>
    <t>Verified through 1040 instruction sheet.</t>
  </si>
  <si>
    <t>mailto:John.DerGarabedian@irs.gov</t>
  </si>
  <si>
    <t xml:space="preserve">     (Data from ES Calculator Page)  </t>
  </si>
  <si>
    <t xml:space="preserve">     (Year to Date) (Enter on ES Calculator Page)</t>
  </si>
  <si>
    <t xml:space="preserve">     (Enter on ES Calculator Page)</t>
  </si>
  <si>
    <t>is entered on the "ES Calculator" page.</t>
  </si>
  <si>
    <t xml:space="preserve">Slight text change on "Withholding Estimates" page to reference that data </t>
  </si>
  <si>
    <t>Greetings, All.  I created this little utility to aid Revenue Officers in estimating if their</t>
  </si>
  <si>
    <t xml:space="preserve">the correct amount of estimated tax payments.  </t>
  </si>
  <si>
    <t>and other divisions as well.  Please feel free to use it if desired.</t>
  </si>
  <si>
    <t>mailto:John.DerGarabedian@IRS.gov</t>
  </si>
  <si>
    <t>Email me if you have any problems.</t>
  </si>
  <si>
    <t xml:space="preserve">The instructions are very simple. </t>
  </si>
  <si>
    <t>"ES Calculator" page.</t>
  </si>
  <si>
    <t xml:space="preserve">2.  The estimated amount of withholding and/or current ES tax payments will be </t>
  </si>
  <si>
    <t>computed at the bottom of the page.</t>
  </si>
  <si>
    <t>3.  There is no data entry on any of the other pages.  They are support items for the</t>
  </si>
  <si>
    <t>if you desire to do so.</t>
  </si>
  <si>
    <t>I hope you enjoy using this utility, and it will make your job just a little bit easier.</t>
  </si>
  <si>
    <t>John Der Garabedian</t>
  </si>
  <si>
    <t>1.  Simply enter the necessary information into the turquoise colored cells on the</t>
  </si>
  <si>
    <t>ES Calculator page.  I have left them visible for your perusal and verification of calculations</t>
  </si>
  <si>
    <t>Although I created it for Revenue Officers, it should prove helpful to other job positions</t>
  </si>
  <si>
    <t>Added User Guide Sheet.</t>
  </si>
  <si>
    <t>Updated March 21, 2007, to include 2007 Estimates.</t>
  </si>
  <si>
    <t>SB/SE, September, 2006; Updated March 2007</t>
  </si>
  <si>
    <t>Added 2007 rates and tables.</t>
  </si>
  <si>
    <t>Change to sheet "ES Calculator, cell AJ46.</t>
  </si>
  <si>
    <t>Prior would indicate a negative number.  Changed to if &lt;0, 0, otherwise AJ43-AJ44-AJ45.</t>
  </si>
  <si>
    <t>Reviewing spreadsheet for distribution at CPE.</t>
  </si>
  <si>
    <t>Cell AK26, 2007 exemptions page correction.</t>
  </si>
  <si>
    <t>2006 exemptions page instructions = "Multiply line 5 by 2% (.02).</t>
  </si>
  <si>
    <t>Enter the result as a decimal, but not more than 1.0."</t>
  </si>
  <si>
    <t>2007 instructions did not contain, "but not more than 1.0."</t>
  </si>
  <si>
    <t>Corrected formula in cell AK26.  Removed limitation to &gt;1.</t>
  </si>
  <si>
    <t>2007 Pub. 505, page 34.</t>
  </si>
  <si>
    <t>Source, 2006 Pub 505, page 35.</t>
  </si>
  <si>
    <t>Added 2008 exemptions sheet in preparation for next year.</t>
  </si>
  <si>
    <t>None of the formulas have been reviewed yet.</t>
  </si>
  <si>
    <t>Sheet is hidden.</t>
  </si>
  <si>
    <t>Hid rows and columns on all sheets to blank out unused rows and columns.</t>
  </si>
  <si>
    <t>taxpayers were withholding the correct amount of current taxes and/or sending in</t>
  </si>
  <si>
    <t>Added Clear Button to the "ES Calculator" sheet.</t>
  </si>
  <si>
    <t>123-45-7896</t>
  </si>
  <si>
    <t>Exemptions</t>
  </si>
  <si>
    <t>Single</t>
  </si>
  <si>
    <t>Married/Joint</t>
  </si>
  <si>
    <t>Married/Separate</t>
  </si>
  <si>
    <t>Head of Household</t>
  </si>
  <si>
    <t>Adjusted Exemptions</t>
  </si>
  <si>
    <t>Divisor Main</t>
  </si>
  <si>
    <t>Divisor Married Separate</t>
  </si>
  <si>
    <t>Percentage</t>
  </si>
  <si>
    <t>Line 9 Divisor</t>
  </si>
  <si>
    <t>Source:  1040 Instructions</t>
  </si>
  <si>
    <t>Page 37</t>
  </si>
  <si>
    <t>Married Separate Test</t>
  </si>
  <si>
    <t>All Other Test</t>
  </si>
  <si>
    <t>Line Number</t>
  </si>
  <si>
    <t>1040 Line 42 Worksheet</t>
  </si>
  <si>
    <t>6 Yes</t>
  </si>
  <si>
    <t>6 No</t>
  </si>
  <si>
    <t>Page 36</t>
  </si>
  <si>
    <t>Page 33</t>
  </si>
  <si>
    <t xml:space="preserve">Updated January 2010.  Reformatted the worksheet to facilitate future updates.  </t>
  </si>
  <si>
    <t>As part of this process I removed tax year 2005.  It will still be available on older versions</t>
  </si>
  <si>
    <t>should anyone need it - although I can't imagine why.</t>
  </si>
  <si>
    <t>Select Year</t>
  </si>
  <si>
    <t>Years for ComboBox</t>
  </si>
  <si>
    <t>Linked Cell Below</t>
  </si>
  <si>
    <t>2006</t>
  </si>
  <si>
    <t>2007</t>
  </si>
  <si>
    <t>2011</t>
  </si>
  <si>
    <t>2008</t>
  </si>
  <si>
    <t>2009</t>
  </si>
  <si>
    <t>2010</t>
  </si>
  <si>
    <t>LINKED RESULTS</t>
  </si>
  <si>
    <t>Page</t>
  </si>
  <si>
    <t>Page Number</t>
  </si>
  <si>
    <t>1040 Instructions</t>
  </si>
  <si>
    <t>2012</t>
  </si>
  <si>
    <t>2013</t>
  </si>
  <si>
    <t>2014</t>
  </si>
  <si>
    <t>2015</t>
  </si>
  <si>
    <t>2016</t>
  </si>
  <si>
    <t>Exemptions Worksheet</t>
  </si>
  <si>
    <t>ES Calculations</t>
  </si>
  <si>
    <t>(2005 is no longer included)</t>
  </si>
  <si>
    <r>
      <t>Monthly</t>
    </r>
    <r>
      <rPr>
        <sz val="12"/>
        <rFont val="Arial"/>
        <family val="2"/>
      </rPr>
      <t xml:space="preserve"> (Taxable) Profit for ES Purposes</t>
    </r>
  </si>
  <si>
    <r>
      <t>Annual</t>
    </r>
    <r>
      <rPr>
        <sz val="12"/>
        <rFont val="Arial"/>
        <family val="2"/>
      </rPr>
      <t xml:space="preserve"> (Taxable) Business Income</t>
    </r>
  </si>
  <si>
    <t>Threshhold Test</t>
  </si>
  <si>
    <t>Percentage 1</t>
  </si>
  <si>
    <t>Percentage 2</t>
  </si>
  <si>
    <t>Add on Amount</t>
  </si>
  <si>
    <t>Initial Percentage</t>
  </si>
  <si>
    <t>Sample</t>
  </si>
  <si>
    <t xml:space="preserve">Current Year from Combo Box: </t>
  </si>
  <si>
    <t>Source:  1040 Schedule SE</t>
  </si>
  <si>
    <t>Standard Deductions</t>
  </si>
  <si>
    <t>Married Joint</t>
  </si>
  <si>
    <t>Married Separate</t>
  </si>
  <si>
    <t>Source:  1040 Schedule ES</t>
  </si>
  <si>
    <t>Head of House</t>
  </si>
  <si>
    <t>Itemized Deductions</t>
  </si>
  <si>
    <t>Reformatted whole worksheet to simplify code.</t>
  </si>
  <si>
    <t>Updated worksheet to bring up to 2010 formulas</t>
  </si>
  <si>
    <t>Rewrote formulas to eliminate hard coding within formulas</t>
  </si>
  <si>
    <t>Added Formula and values sheet.</t>
  </si>
  <si>
    <t>2010 eliminated the exemption deductions, so I basically zeroed out the 2010 exemption sheet.</t>
  </si>
  <si>
    <t>Best regards,</t>
  </si>
  <si>
    <t>John &amp; Jane Doe</t>
  </si>
  <si>
    <t>Updated March 2010</t>
  </si>
  <si>
    <t>EIC Credit Estimate</t>
  </si>
  <si>
    <t>Other Exemption Credit Estimate(s)</t>
  </si>
  <si>
    <t>Year to Date Withholding</t>
  </si>
  <si>
    <t>Other Income (Annual)</t>
  </si>
  <si>
    <t>turn back into the RO.  Requested by RO Charlotte Becerra.</t>
  </si>
  <si>
    <t>Clarified the line titled "Other Income" to read, "Other Income (Annual)".</t>
  </si>
  <si>
    <t>Added 1040 (2009) line references next to text on ES Calculator and Taxpayer Input pages.</t>
  </si>
  <si>
    <t>Created an stand alone input sheet for ROs to print and have their taxpayer</t>
  </si>
  <si>
    <r>
      <t xml:space="preserve">Line 31 </t>
    </r>
    <r>
      <rPr>
        <b/>
        <sz val="8"/>
        <rFont val="Arial"/>
        <family val="2"/>
      </rPr>
      <t>DIVIDED BY</t>
    </r>
    <r>
      <rPr>
        <sz val="12"/>
        <rFont val="Arial"/>
        <family val="2"/>
      </rPr>
      <t xml:space="preserve"> 12)</t>
    </r>
  </si>
  <si>
    <r>
      <t>Monthly</t>
    </r>
    <r>
      <rPr>
        <sz val="12"/>
        <rFont val="Arial"/>
        <family val="2"/>
      </rPr>
      <t xml:space="preserve"> Profit (From 2009, Schedule C,</t>
    </r>
  </si>
  <si>
    <r>
      <t>Number of 1040 Exemptions</t>
    </r>
    <r>
      <rPr>
        <sz val="8"/>
        <rFont val="Arial"/>
        <family val="2"/>
      </rPr>
      <t xml:space="preserve"> (Form 1040, Line 6d)</t>
    </r>
  </si>
  <si>
    <r>
      <t xml:space="preserve">Number of Child Exemptions </t>
    </r>
    <r>
      <rPr>
        <sz val="8"/>
        <rFont val="Arial"/>
        <family val="2"/>
      </rPr>
      <t>(Form 1040, Line 6(c)(4)</t>
    </r>
  </si>
  <si>
    <t>Updated March 2010.  Added fillable sheet to give taxpayer.  Added line cross references to form 1040.</t>
  </si>
  <si>
    <r>
      <t xml:space="preserve">Depreciation </t>
    </r>
    <r>
      <rPr>
        <sz val="10"/>
        <rFont val="Arial"/>
        <family val="2"/>
      </rPr>
      <t xml:space="preserve">(2009 Sch C, Line 13 </t>
    </r>
    <r>
      <rPr>
        <b/>
        <sz val="8"/>
        <rFont val="Arial"/>
        <family val="2"/>
      </rPr>
      <t xml:space="preserve"> DIVIDED BY 12)</t>
    </r>
  </si>
  <si>
    <t>No exemption limitations, new for 2010</t>
  </si>
  <si>
    <t>Page 14</t>
  </si>
  <si>
    <t>Couldn't find 1040ES on our website, but Google found it.</t>
  </si>
  <si>
    <t>Update 7/14/11</t>
  </si>
  <si>
    <t>Updated with 2011 rates.</t>
  </si>
  <si>
    <t>Expected income subject to SE tax</t>
  </si>
  <si>
    <t>Social Security max</t>
  </si>
  <si>
    <t>Line 5 minus line 6</t>
  </si>
  <si>
    <t>1a</t>
  </si>
  <si>
    <t>Smaller of line 3 or line 7.</t>
  </si>
  <si>
    <t>Line 8 times 10.4%.</t>
  </si>
  <si>
    <t>Line 4 times 50%.</t>
  </si>
  <si>
    <t>Line 9 times 59.6%.</t>
  </si>
  <si>
    <t>Line 11 plus line 12.</t>
  </si>
  <si>
    <t>Self-Employment tax, Form 1040, line 27.</t>
  </si>
  <si>
    <t>This is your expected deduction for</t>
  </si>
  <si>
    <t>Social Security Limit Amount:</t>
  </si>
  <si>
    <t>Sheet revised July 25, 2011</t>
  </si>
  <si>
    <t>To update for a new year:</t>
  </si>
  <si>
    <t>1.  Update CboYear Sub routine, sheet "ES Calculator".</t>
  </si>
  <si>
    <t>3.  Review exemption sheet for current rules.</t>
  </si>
  <si>
    <t>4.  Update / revise sheet "Formulas and Values".</t>
  </si>
  <si>
    <t>J5</t>
  </si>
  <si>
    <t>K-O:24-29</t>
  </si>
  <si>
    <t>K-O:33-36</t>
  </si>
  <si>
    <t>Verify C43:C69</t>
  </si>
  <si>
    <t>5.  Verify sheet "ES Calculator".</t>
  </si>
  <si>
    <t>6.  Sheet Taxpayer Input" intentionally has no formulas.</t>
  </si>
  <si>
    <t>2.  Unhide sheet for new year exemptions, i.e. 2012 exemptions.</t>
  </si>
  <si>
    <t>(Fill in the Light Tourquoise cells ONLY)</t>
  </si>
  <si>
    <t>Other / Misc:</t>
  </si>
  <si>
    <t>Other changes made to conform with 2011 form revisions.</t>
  </si>
  <si>
    <t>Updated July, 2011.</t>
  </si>
  <si>
    <t>Slight changes in headings and formats.</t>
  </si>
  <si>
    <t>July, 2011:</t>
  </si>
  <si>
    <t>Changed caption on pink radio boxes (2 boxes)</t>
  </si>
  <si>
    <t>from Form 1040, Line 40a to Form 1040, Line 40.</t>
  </si>
  <si>
    <t>Changed color and alignment of "Select Year".</t>
  </si>
  <si>
    <t>Added:  Fill in the light tourquoise cells ONLY.</t>
  </si>
  <si>
    <t>Changed I 13 and I 15 from Form 2009 to form 2010.</t>
  </si>
  <si>
    <t>Update Standard Deduction Radio button sub</t>
  </si>
  <si>
    <t>Update Itemized Deduction Radio button sub</t>
  </si>
  <si>
    <t>SE Tax Deduction Worksheet</t>
  </si>
  <si>
    <t>Added July, 2011 for tax years 2011 and later.</t>
  </si>
  <si>
    <t>Estimated / expected wages</t>
  </si>
  <si>
    <r>
      <t xml:space="preserve">Line 4 plus line 9. </t>
    </r>
    <r>
      <rPr>
        <sz val="12"/>
        <color indexed="52"/>
        <rFont val="Arial"/>
        <family val="2"/>
      </rPr>
      <t xml:space="preserve"> </t>
    </r>
    <r>
      <rPr>
        <sz val="12"/>
        <color indexed="10"/>
        <rFont val="Arial"/>
        <family val="2"/>
      </rPr>
      <t>This is your estimated tax.</t>
    </r>
  </si>
  <si>
    <t>Added Sheet "SE Tax and Deduction 2011"</t>
  </si>
  <si>
    <t>This sheet provides both the estimated tax calculation</t>
  </si>
  <si>
    <t xml:space="preserve">for tax year 2011 and newer, and provides the </t>
  </si>
  <si>
    <t>ES Tax deduction for 2011 and later.</t>
  </si>
  <si>
    <t>Also changed the CboYear sub routine.</t>
  </si>
  <si>
    <t>Added formulas to cells AJ 20 and AJ21.</t>
  </si>
  <si>
    <t>Notes on how calculations were figured are in the VBA notes.</t>
  </si>
  <si>
    <t>SEE DEVELOPER NOTES SHEET.</t>
  </si>
  <si>
    <t>Line Number from form 1040, Schedule SE.  It usually has to be 1 year obsolete because current year is not available at time of this Excel revision.</t>
  </si>
  <si>
    <t>ALSO Pub. 505</t>
  </si>
  <si>
    <t>Form 1040 SE Line #</t>
  </si>
  <si>
    <t>1040 SE, Line 4</t>
  </si>
  <si>
    <t>See line above</t>
  </si>
  <si>
    <t>SOURCE:</t>
  </si>
  <si>
    <t>Password at end.</t>
  </si>
  <si>
    <t>Sheets = bucky</t>
  </si>
  <si>
    <t>Add on amount = Social Security $$MAX times Social Security Rate (Currently 10.4%).ie 10.4% x 110110 = $11,107.20</t>
  </si>
  <si>
    <t xml:space="preserve">                             ES Calculator page to Taxpayer Input Page.  But can still over-write if desired.</t>
  </si>
  <si>
    <t>Updated July 2012.  Added Code so taxpayer's name and address will copy from</t>
  </si>
  <si>
    <t>Updates for Calendar year 2012.</t>
  </si>
  <si>
    <t xml:space="preserve">                             Also, updated for 2012 values and added buttons to show/hide sheets.</t>
  </si>
  <si>
    <t xml:space="preserve">                             Finally, added coding so cell AJ21 (Self-Employment Tax Rate) on the ES Calculator sheet</t>
  </si>
  <si>
    <t>July, 2012</t>
  </si>
  <si>
    <t>Added some CmdButtons to show/hide pages</t>
  </si>
  <si>
    <t xml:space="preserve">Added some cell comments using function N to validate </t>
  </si>
  <si>
    <t>correct year for data</t>
  </si>
  <si>
    <t>Updated for 2012 rates.</t>
  </si>
  <si>
    <t xml:space="preserve">                             that shows the year for the formula.  This helps to assure you have the correct data.</t>
  </si>
  <si>
    <t>Update 12/11/13</t>
  </si>
  <si>
    <t>Used pub 505, Apr 2013</t>
  </si>
  <si>
    <t>Updated December 2013 for 2013 info.  No other changes for this year.</t>
  </si>
  <si>
    <t>Form 1040ES, Page 2</t>
  </si>
  <si>
    <t>Pub 505. rev 03/14</t>
  </si>
  <si>
    <t>Updated August 4, 2014 for 2014 information.</t>
  </si>
  <si>
    <t>Pub 505, 
Rev 02/23/15,
Page 25, Exemptions - Line 4</t>
  </si>
  <si>
    <t>UPDATE THE LOOKUP FORMULAS BELOW AS NECESSARY</t>
  </si>
  <si>
    <t>Updated 04/28/15</t>
  </si>
  <si>
    <t>Updated April 28, 2015 for 2015 information.</t>
  </si>
  <si>
    <t>Social Security Max Limit Value</t>
  </si>
  <si>
    <t>April, 2015</t>
  </si>
  <si>
    <t>Updated the 2015 Exemptions sheet.  Blanked out cells</t>
  </si>
  <si>
    <t>F19 to AK28.  Exemption formulas changed back in 2009.</t>
  </si>
  <si>
    <t>vba = cda</t>
  </si>
  <si>
    <t>2017</t>
  </si>
  <si>
    <t>2018</t>
  </si>
  <si>
    <t>2019</t>
  </si>
  <si>
    <t>Updated 10/17/16</t>
  </si>
  <si>
    <t>Updated October 17, 2016 for 2016 information.</t>
  </si>
  <si>
    <r>
      <t>Monthly</t>
    </r>
    <r>
      <rPr>
        <sz val="12"/>
        <rFont val="Arial"/>
        <family val="2"/>
      </rPr>
      <t xml:space="preserve"> Profit (Form 1040, Schedule C,</t>
    </r>
  </si>
  <si>
    <t>Multiply $4,050 times number of exemptions.</t>
  </si>
  <si>
    <t>Single - $259,400</t>
  </si>
  <si>
    <t>Married Joint or Qualifying Widow - $311,300</t>
  </si>
  <si>
    <t>Married filing Separately - $155,650</t>
  </si>
  <si>
    <t>Head of household - $285,350</t>
  </si>
  <si>
    <t>If no, this sheet will not effect your calculations.  (Info from Pub. 505, Worksheet 2-6)</t>
  </si>
  <si>
    <t>Is line 4 &gt; $122,500 (or $61,250 if Married / Separate)?
If yes, you cannot take an exemption deduction.
If no, Divide line 4 by $2,500 ($1,250 if Married/Separate).
Round up to next whole number</t>
  </si>
  <si>
    <t>Itemized Deduction Estimate</t>
  </si>
  <si>
    <t>Multiply line 5 by 2%</t>
  </si>
  <si>
    <t>Multiply line 1 times line 6</t>
  </si>
  <si>
    <t>Subtract line 7 from line 1</t>
  </si>
  <si>
    <t>Updated for FY16.</t>
  </si>
  <si>
    <t>Special thanks to Karyn Bisel for reviewing my changes.</t>
  </si>
  <si>
    <r>
      <t xml:space="preserve">1040 </t>
    </r>
    <r>
      <rPr>
        <b/>
        <sz val="10"/>
        <rFont val="Arial"/>
        <family val="2"/>
      </rPr>
      <t>ES</t>
    </r>
    <r>
      <rPr>
        <sz val="10"/>
        <rFont val="Arial"/>
        <family val="2"/>
      </rPr>
      <t xml:space="preserve"> Worksheet, Line 5; Also Pub 505, Worksheet 2-3 (10/20/16)</t>
    </r>
  </si>
  <si>
    <t>1040 SE, Line 5, Also Pub 505, page 2 (12.4% + 2.9%= 15.3%)</t>
  </si>
  <si>
    <t>Pub 505, 
Rev 03/30/16,
Page 25, Exemptions - Line 4 instruction</t>
  </si>
  <si>
    <t>Pub 505, 
Rev 03/30/16,
Page 26, Exemptions - Line 4 instruction</t>
  </si>
  <si>
    <r>
      <t xml:space="preserve">Add on Amount </t>
    </r>
    <r>
      <rPr>
        <b/>
        <sz val="10"/>
        <color rgb="FFFF0000"/>
        <rFont val="Arial"/>
        <family val="2"/>
      </rPr>
      <t>(FORMULA</t>
    </r>
    <r>
      <rPr>
        <sz val="10"/>
        <rFont val="Arial"/>
        <family val="2"/>
      </rPr>
      <t>)</t>
    </r>
  </si>
  <si>
    <t>Line 5, 1040 ES (Row 26 x row 27-28)</t>
  </si>
  <si>
    <t>Updated 04/12/17</t>
  </si>
  <si>
    <t>Updated April 12, 2017 for 2017 information.</t>
  </si>
  <si>
    <t>REMEMBER TO UPDATE THE SPECIFIC YEAR'S EXEMPTION SHEET (F15 AND AK15) WHEN UPDATING THE EXEMPTIONS.</t>
  </si>
  <si>
    <t>AGI Threshold Amounts</t>
  </si>
  <si>
    <t>Married Joint/Qualifying Widow(er)</t>
  </si>
  <si>
    <t>Married Seperate</t>
  </si>
  <si>
    <t>Worksheet 1-1, Pub 505</t>
  </si>
  <si>
    <t>Division for Exemptions</t>
  </si>
  <si>
    <t>"Regular"</t>
  </si>
  <si>
    <t>Married/Seperately</t>
  </si>
  <si>
    <t>Multiply line 1 by line 5.  Round up to next whole number.</t>
  </si>
  <si>
    <t>Subtract line 6 from line 1.</t>
  </si>
  <si>
    <r>
      <rPr>
        <b/>
        <sz val="12"/>
        <rFont val="Arial"/>
        <family val="2"/>
      </rPr>
      <t>Add</t>
    </r>
    <r>
      <rPr>
        <sz val="12"/>
        <rFont val="Arial"/>
        <family val="2"/>
      </rPr>
      <t xml:space="preserve"> monthly adjustments as needed.</t>
    </r>
  </si>
  <si>
    <t>2020</t>
  </si>
  <si>
    <t>Change much of the hard coding to formulas.</t>
  </si>
  <si>
    <t>Exemptions pages, and Calculator page.</t>
  </si>
  <si>
    <t>Changed 'Show Calculator' button to include</t>
  </si>
  <si>
    <t>current year's Exemptions</t>
  </si>
  <si>
    <t>THERE IS NO INPUT TO THIS PAGE.  IT IS READ ONLY.</t>
  </si>
  <si>
    <t>2018 Form 1040 ES, Form updated 02/28/18</t>
  </si>
  <si>
    <t>Updated 03/12/18</t>
  </si>
  <si>
    <t>THERE IS NO INPUT TO THIS PAGE.  IT IS READ ONLY.
THERE ARE NO EXEMPTIONS FOR 2018.
AK26 IS HARD-CODED TO $0</t>
  </si>
  <si>
    <t>Pers Exemptions removed in 2018 Tax Bill</t>
  </si>
  <si>
    <r>
      <rPr>
        <b/>
        <sz val="12"/>
        <rFont val="Arial"/>
        <family val="2"/>
      </rPr>
      <t>Subtract</t>
    </r>
    <r>
      <rPr>
        <sz val="12"/>
        <rFont val="Arial"/>
        <family val="2"/>
      </rPr>
      <t xml:space="preserve"> monthly adjustments as needed. (Enter as </t>
    </r>
    <r>
      <rPr>
        <b/>
        <sz val="12"/>
        <rFont val="Arial"/>
        <family val="2"/>
      </rPr>
      <t>NEGATIVE</t>
    </r>
    <r>
      <rPr>
        <sz val="12"/>
        <rFont val="Arial"/>
        <family val="2"/>
      </rPr>
      <t>)</t>
    </r>
  </si>
  <si>
    <t>Exemption Deduction (Eliminated in 2018)</t>
  </si>
  <si>
    <t>Standard Deduction</t>
  </si>
  <si>
    <t>Updated 05/06/19</t>
  </si>
  <si>
    <t xml:space="preserve">SE:S:C:PPA </t>
  </si>
  <si>
    <t>Added formula for Child Tax Credit</t>
  </si>
  <si>
    <t>It increased from $1,000 to $2,000 last year</t>
  </si>
  <si>
    <t>Updated for 2019 tax tables</t>
  </si>
  <si>
    <t>Added checkboxes for TP 1 and 2, Over 65 and/or blind</t>
  </si>
  <si>
    <t>Added coding for these checkboxes</t>
  </si>
  <si>
    <t>TOTAL</t>
  </si>
  <si>
    <t>65 and Over and Blind located in row 85</t>
  </si>
  <si>
    <t>65 &amp; Over, Single</t>
  </si>
  <si>
    <t>Blind, Single</t>
  </si>
  <si>
    <t>65 &amp; Over, HOH</t>
  </si>
  <si>
    <t>Blind, HOH</t>
  </si>
  <si>
    <t>65 &amp; Over, Married Joint, TP1</t>
  </si>
  <si>
    <t>Blind, Married Joint, TP1</t>
  </si>
  <si>
    <t>65 &amp; Over, Married Joint, TP2</t>
  </si>
  <si>
    <t>Blind, Married Joint, TP2</t>
  </si>
  <si>
    <t>65 &amp; Over, Married -Separate</t>
  </si>
  <si>
    <t>Blind, Married - Separate</t>
  </si>
  <si>
    <t>65 &amp; Over, Widow(er)</t>
  </si>
  <si>
    <t>Blind, Widow(er)</t>
  </si>
  <si>
    <t>Married Joint/ Widow(er)</t>
  </si>
  <si>
    <t>EXEMPTION TOTALS</t>
  </si>
  <si>
    <t>TP1, 65 &amp; Over</t>
  </si>
  <si>
    <t>TP1, Blind</t>
  </si>
  <si>
    <t>TP2, 65 &amp; Over</t>
  </si>
  <si>
    <t>TP2, Blind</t>
  </si>
  <si>
    <t>Widow(er)</t>
  </si>
  <si>
    <t>65/Over &amp; Blind, Total Count</t>
  </si>
  <si>
    <t>Split Married/Joint / Widow(er) option button</t>
  </si>
  <si>
    <t>into two separate buttons</t>
  </si>
  <si>
    <t>Added coding appropriately</t>
  </si>
  <si>
    <t>Updated May 8, 2019 for 2019 information</t>
  </si>
  <si>
    <t>Annual (Taxable) Business Income (Less 20% QBI*)</t>
  </si>
  <si>
    <t xml:space="preserve">* QBI.  Qualified Business Income Deduction.  New for tax year 2018, generally </t>
  </si>
  <si>
    <t xml:space="preserve">  allows for a 20% reduction of net business income in determining income tax.</t>
  </si>
  <si>
    <t xml:space="preserve">  Self-employment (SE) tax is not reduced by the QBI deduction.</t>
  </si>
  <si>
    <t>Also added 20% deduction for business income (self-employed clients)</t>
  </si>
  <si>
    <t>for the Qualified Business Income provision from the 2017 tax changes.</t>
  </si>
  <si>
    <t>This is reflected in row 37.</t>
  </si>
  <si>
    <t>Added an option button for Qualified Widow(er) filing status.</t>
  </si>
  <si>
    <t>Updated the child tax credit from $1,000 to $2,000 per qualifying child.</t>
  </si>
  <si>
    <t>Added test for 65 &amp; over, and for blind taxpayer to accommodate additional standard deduction amounts.</t>
  </si>
  <si>
    <t>Added 20% deduction for Qualified Business Income (QBI) for self-employed entities as per 2017 tax law revisions.</t>
  </si>
  <si>
    <t>Removed TP Input page.  Appears to be no longer used.</t>
  </si>
  <si>
    <t>(The page was not updated since 2016)</t>
  </si>
  <si>
    <t>Removed TP Input page.  Page is obsolete.</t>
  </si>
  <si>
    <t>Number of Child Tax Credits</t>
  </si>
  <si>
    <t>Renamed Child Exemption line to Child Tax Credit</t>
  </si>
  <si>
    <t>Removed 1040 Exemption line</t>
  </si>
  <si>
    <t>Removed Exemption line</t>
  </si>
  <si>
    <t>Renamed child Exemptions to Child Tax Credit</t>
  </si>
  <si>
    <t>Controls tab added so user can 'Tab' between input cells</t>
  </si>
  <si>
    <t>on ES Calculator tab</t>
  </si>
  <si>
    <t>Updated May 13, 2019</t>
  </si>
  <si>
    <t>2021</t>
  </si>
  <si>
    <t>2022</t>
  </si>
  <si>
    <t>Updated 07/30/20_JDG</t>
  </si>
  <si>
    <t>Update rows 4 &amp; 5 as needed</t>
  </si>
  <si>
    <t>Update 08/03/2020</t>
  </si>
  <si>
    <t>Updated for FY20</t>
  </si>
  <si>
    <t>They want to look at my VBA.</t>
  </si>
  <si>
    <t>Additionally, created a non-password version for release to OIC Group.</t>
  </si>
  <si>
    <t>Updated August 3, 2020 for FY20</t>
  </si>
  <si>
    <t>Also created 2nd workbook for release to OIC with no passwords.</t>
  </si>
  <si>
    <t>(Use insert new rows to add rows below)</t>
  </si>
  <si>
    <t>Updated 08/03/20</t>
  </si>
  <si>
    <t>Daily ES Payments</t>
  </si>
  <si>
    <t>Compatibility Report for Copy of 2020 ES Calculator_Final_081320.xlsm</t>
  </si>
  <si>
    <t>Run on 8/18/2020 7:26</t>
  </si>
  <si>
    <t>If the workbook is saved in an earlier file format or opened in an earlier version of Microsoft Excel, the listed features will not be available.</t>
  </si>
  <si>
    <t>Minor loss of fidelity</t>
  </si>
  <si>
    <t># of occurrences</t>
  </si>
  <si>
    <t>Version</t>
  </si>
  <si>
    <t>One or more cells in this workbook contain data validation rules which refer to values on other worksheets. These data validation rules will not be supported in earlier versions of Excel.</t>
  </si>
  <si>
    <t>Excel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</si>
</sst>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164" formatCode="&quot;$&quot;#,##0.00"/>
    <numFmt numFmtId="165" formatCode="0.0%"/>
    <numFmt numFmtId="166" formatCode="[$-409]mmmm\ d\,\ yyyy;@"/>
    <numFmt numFmtId="167" formatCode="mm/dd/yy;@"/>
    <numFmt numFmtId="168" formatCode="0.0"/>
    <numFmt numFmtId="169" formatCode="#,##0.0"/>
    <numFmt numFmtId="170" formatCode="&quot;$&quot;#,##0"/>
  </numFmts>
  <fonts count="23" x14ac:knownFonts="1">
    <font>
      <sz val="10"/>
      <name val="Arial"/>
    </font>
    <font>
      <u/>
      <sz val="10"/>
      <color indexed="12"/>
      <name val="Arial"/>
      <family val="2"/>
    </font>
    <font>
      <sz val="14"/>
      <name val="Arial"/>
      <family val="2"/>
    </font>
    <font>
      <sz val="12"/>
      <name val="Arial"/>
      <family val="2"/>
    </font>
    <font>
      <sz val="8"/>
      <name val="Arial"/>
      <family val="2"/>
    </font>
    <font>
      <b/>
      <sz val="12"/>
      <name val="Arial"/>
      <family val="2"/>
    </font>
    <font>
      <sz val="12"/>
      <name val="Times New Roman"/>
      <family val="1"/>
    </font>
    <font>
      <b/>
      <sz val="12"/>
      <color indexed="10"/>
      <name val="Arial"/>
      <family val="2"/>
    </font>
    <font>
      <u/>
      <sz val="8"/>
      <color indexed="12"/>
      <name val="Arial"/>
      <family val="2"/>
    </font>
    <font>
      <sz val="10"/>
      <color indexed="10"/>
      <name val="Arial"/>
      <family val="2"/>
    </font>
    <font>
      <b/>
      <sz val="10"/>
      <name val="Arial"/>
      <family val="2"/>
    </font>
    <font>
      <b/>
      <sz val="10"/>
      <color indexed="10"/>
      <name val="Arial"/>
      <family val="2"/>
    </font>
    <font>
      <b/>
      <sz val="14"/>
      <color indexed="10"/>
      <name val="Arial"/>
      <family val="2"/>
    </font>
    <font>
      <b/>
      <sz val="8"/>
      <name val="Arial"/>
      <family val="2"/>
    </font>
    <font>
      <sz val="10"/>
      <name val="Arial"/>
      <family val="2"/>
    </font>
    <font>
      <sz val="12"/>
      <color indexed="48"/>
      <name val="Arial"/>
      <family val="2"/>
    </font>
    <font>
      <sz val="12"/>
      <color indexed="12"/>
      <name val="Arial"/>
      <family val="2"/>
    </font>
    <font>
      <sz val="12"/>
      <color indexed="52"/>
      <name val="Arial"/>
      <family val="2"/>
    </font>
    <font>
      <sz val="12"/>
      <color indexed="10"/>
      <name val="Arial"/>
      <family val="2"/>
    </font>
    <font>
      <b/>
      <sz val="12"/>
      <color theme="0"/>
      <name val="Arial"/>
      <family val="2"/>
    </font>
    <font>
      <b/>
      <sz val="10"/>
      <color rgb="FFFF0000"/>
      <name val="Arial"/>
      <family val="2"/>
    </font>
    <font>
      <b/>
      <sz val="10"/>
      <color theme="0"/>
      <name val="Arial"/>
      <family val="2"/>
    </font>
    <font>
      <b/>
      <sz val="10"/>
      <name val="Arial"/>
      <family val="2"/>
    </font>
  </fonts>
  <fills count="15">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65"/>
        <bgColor indexed="64"/>
      </patternFill>
    </fill>
    <fill>
      <patternFill patternType="lightGray"/>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lightGray">
        <bgColor indexed="42"/>
      </patternFill>
    </fill>
    <fill>
      <patternFill patternType="solid">
        <fgColor rgb="FFFFFF00"/>
        <bgColor indexed="64"/>
      </patternFill>
    </fill>
    <fill>
      <patternFill patternType="solid">
        <fgColor theme="1"/>
        <bgColor indexed="64"/>
      </patternFill>
    </fill>
    <fill>
      <patternFill patternType="solid">
        <fgColor rgb="FFFFC000"/>
        <bgColor indexed="64"/>
      </patternFill>
    </fill>
  </fills>
  <borders count="15">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s>
  <cellStyleXfs count="2">
    <xf numFmtId="0" fontId="0" fillId="0" borderId="0"/>
    <xf numFmtId="0" fontId="1" fillId="0" borderId="0" applyNumberFormat="0" applyFill="0" applyBorder="0" applyAlignment="0" applyProtection="0">
      <alignment vertical="top"/>
      <protection locked="0"/>
    </xf>
  </cellStyleXfs>
  <cellXfs count="210">
    <xf numFmtId="0" fontId="0" fillId="0" borderId="0" xfId="0"/>
    <xf numFmtId="0" fontId="2" fillId="0" borderId="0" xfId="0" applyFont="1"/>
    <xf numFmtId="0" fontId="3" fillId="0" borderId="0" xfId="0" applyFont="1"/>
    <xf numFmtId="10" fontId="0" fillId="0" borderId="0" xfId="0" applyNumberFormat="1"/>
    <xf numFmtId="0" fontId="0" fillId="0" borderId="1" xfId="0" applyBorder="1"/>
    <xf numFmtId="0" fontId="3" fillId="0" borderId="1" xfId="0" applyFont="1" applyBorder="1"/>
    <xf numFmtId="164" fontId="3" fillId="0" borderId="1" xfId="0" applyNumberFormat="1" applyFont="1" applyBorder="1" applyAlignment="1"/>
    <xf numFmtId="0" fontId="4" fillId="0" borderId="0" xfId="0" applyFont="1" applyAlignment="1"/>
    <xf numFmtId="164" fontId="3" fillId="0" borderId="1" xfId="0" applyNumberFormat="1" applyFont="1" applyBorder="1" applyAlignment="1" applyProtection="1">
      <protection hidden="1"/>
    </xf>
    <xf numFmtId="0" fontId="5" fillId="0" borderId="0" xfId="0" applyFont="1"/>
    <xf numFmtId="0" fontId="0" fillId="0" borderId="0" xfId="0" applyProtection="1">
      <protection locked="0"/>
    </xf>
    <xf numFmtId="164" fontId="3" fillId="0" borderId="0" xfId="0" applyNumberFormat="1" applyFont="1" applyBorder="1" applyAlignment="1"/>
    <xf numFmtId="0" fontId="3" fillId="0" borderId="0" xfId="0" applyFont="1" applyBorder="1"/>
    <xf numFmtId="0" fontId="0" fillId="0" borderId="0" xfId="0" applyBorder="1"/>
    <xf numFmtId="164" fontId="3" fillId="0" borderId="0" xfId="0" applyNumberFormat="1" applyFont="1" applyBorder="1" applyAlignment="1" applyProtection="1">
      <protection hidden="1"/>
    </xf>
    <xf numFmtId="164" fontId="3" fillId="2" borderId="2" xfId="0" applyNumberFormat="1" applyFont="1" applyFill="1" applyBorder="1" applyAlignment="1" applyProtection="1">
      <protection locked="0"/>
    </xf>
    <xf numFmtId="164" fontId="3" fillId="0" borderId="3" xfId="0" applyNumberFormat="1" applyFont="1" applyFill="1" applyBorder="1" applyAlignment="1" applyProtection="1"/>
    <xf numFmtId="164" fontId="3" fillId="2" borderId="3" xfId="0" applyNumberFormat="1" applyFont="1" applyFill="1" applyBorder="1" applyAlignment="1" applyProtection="1">
      <protection locked="0"/>
    </xf>
    <xf numFmtId="164" fontId="5" fillId="0" borderId="3" xfId="0" applyNumberFormat="1" applyFont="1" applyFill="1" applyBorder="1" applyAlignment="1" applyProtection="1"/>
    <xf numFmtId="0" fontId="6" fillId="0" borderId="0" xfId="0" applyFont="1"/>
    <xf numFmtId="0" fontId="3" fillId="0" borderId="0" xfId="0" applyFont="1" applyProtection="1"/>
    <xf numFmtId="164" fontId="3" fillId="3" borderId="3" xfId="0" applyNumberFormat="1" applyFont="1" applyFill="1" applyBorder="1" applyAlignment="1" applyProtection="1">
      <protection locked="0"/>
    </xf>
    <xf numFmtId="0" fontId="0" fillId="0" borderId="0" xfId="0" applyFill="1" applyProtection="1"/>
    <xf numFmtId="0" fontId="3" fillId="0" borderId="0" xfId="0" applyFont="1" applyFill="1" applyProtection="1"/>
    <xf numFmtId="0" fontId="3" fillId="2" borderId="2" xfId="0" applyNumberFormat="1" applyFont="1" applyFill="1" applyBorder="1" applyAlignment="1" applyProtection="1">
      <protection locked="0"/>
    </xf>
    <xf numFmtId="0" fontId="3" fillId="4" borderId="0" xfId="0" applyFont="1" applyFill="1" applyAlignment="1"/>
    <xf numFmtId="164" fontId="3" fillId="4" borderId="0" xfId="0" applyNumberFormat="1" applyFont="1" applyFill="1" applyBorder="1" applyAlignment="1" applyProtection="1">
      <protection hidden="1"/>
    </xf>
    <xf numFmtId="0" fontId="5" fillId="4" borderId="0" xfId="0" applyFont="1" applyFill="1"/>
    <xf numFmtId="0" fontId="3" fillId="4" borderId="0" xfId="0" applyFont="1" applyFill="1"/>
    <xf numFmtId="164" fontId="3" fillId="0" borderId="0" xfId="0" applyNumberFormat="1" applyFont="1" applyFill="1" applyBorder="1" applyAlignment="1" applyProtection="1"/>
    <xf numFmtId="167" fontId="0" fillId="0" borderId="0" xfId="0" applyNumberFormat="1"/>
    <xf numFmtId="0" fontId="3" fillId="5" borderId="0" xfId="0" applyFont="1" applyFill="1"/>
    <xf numFmtId="0" fontId="4" fillId="0" borderId="0" xfId="0" applyFont="1"/>
    <xf numFmtId="0" fontId="4" fillId="0" borderId="0" xfId="0" applyFont="1" applyAlignment="1">
      <alignment horizontal="right"/>
    </xf>
    <xf numFmtId="164" fontId="3" fillId="0" borderId="4" xfId="0" applyNumberFormat="1" applyFont="1" applyFill="1" applyBorder="1" applyAlignment="1" applyProtection="1">
      <alignment horizontal="right"/>
    </xf>
    <xf numFmtId="0" fontId="9" fillId="0" borderId="0" xfId="0" applyFont="1"/>
    <xf numFmtId="0" fontId="0" fillId="0" borderId="0" xfId="0" applyProtection="1"/>
    <xf numFmtId="0" fontId="7" fillId="0" borderId="0" xfId="0" applyFont="1" applyAlignment="1"/>
    <xf numFmtId="0" fontId="4" fillId="0" borderId="0" xfId="0" applyFont="1" applyAlignment="1" applyProtection="1"/>
    <xf numFmtId="0" fontId="3" fillId="1" borderId="2" xfId="0" applyNumberFormat="1" applyFont="1" applyFill="1" applyBorder="1" applyAlignment="1" applyProtection="1"/>
    <xf numFmtId="0" fontId="0" fillId="0" borderId="0" xfId="0" applyAlignment="1">
      <alignment horizontal="center"/>
    </xf>
    <xf numFmtId="0" fontId="0" fillId="0" borderId="0" xfId="0" applyFill="1"/>
    <xf numFmtId="0" fontId="12" fillId="0" borderId="0" xfId="0" applyFont="1"/>
    <xf numFmtId="1" fontId="0" fillId="0" borderId="0" xfId="0" applyNumberFormat="1" applyAlignment="1" applyProtection="1">
      <alignment horizontal="center"/>
      <protection locked="0"/>
    </xf>
    <xf numFmtId="0" fontId="3" fillId="6" borderId="0" xfId="0" applyFont="1" applyFill="1"/>
    <xf numFmtId="164" fontId="3" fillId="6" borderId="0" xfId="0" applyNumberFormat="1" applyFont="1" applyFill="1" applyBorder="1" applyAlignment="1"/>
    <xf numFmtId="3" fontId="0" fillId="0" borderId="0" xfId="0" applyNumberFormat="1" applyProtection="1"/>
    <xf numFmtId="0" fontId="0" fillId="0" borderId="0" xfId="0" applyAlignment="1" applyProtection="1"/>
    <xf numFmtId="0" fontId="0" fillId="0" borderId="0" xfId="0" applyAlignment="1" applyProtection="1">
      <alignment horizontal="center"/>
    </xf>
    <xf numFmtId="0" fontId="10" fillId="0" borderId="0" xfId="0" applyFont="1" applyProtection="1"/>
    <xf numFmtId="0" fontId="0" fillId="5" borderId="0" xfId="0" applyFill="1" applyAlignment="1" applyProtection="1">
      <alignment horizontal="center"/>
    </xf>
    <xf numFmtId="0" fontId="0" fillId="5" borderId="0" xfId="0" applyFill="1" applyProtection="1"/>
    <xf numFmtId="3" fontId="0" fillId="5" borderId="0" xfId="0" applyNumberFormat="1" applyFill="1" applyProtection="1"/>
    <xf numFmtId="3" fontId="0" fillId="1" borderId="0" xfId="0" applyNumberFormat="1" applyFill="1" applyProtection="1"/>
    <xf numFmtId="9" fontId="0" fillId="0" borderId="0" xfId="0" applyNumberFormat="1" applyProtection="1"/>
    <xf numFmtId="169" fontId="0" fillId="5" borderId="0" xfId="0" applyNumberFormat="1" applyFill="1" applyProtection="1"/>
    <xf numFmtId="0" fontId="0" fillId="0" borderId="0" xfId="0" applyFill="1" applyAlignment="1" applyProtection="1">
      <alignment horizontal="center"/>
    </xf>
    <xf numFmtId="169" fontId="0" fillId="0" borderId="0" xfId="0" applyNumberFormat="1" applyFill="1" applyProtection="1"/>
    <xf numFmtId="0" fontId="11" fillId="0" borderId="0" xfId="0" applyFont="1" applyProtection="1"/>
    <xf numFmtId="0" fontId="10" fillId="0" borderId="0" xfId="0" applyFont="1" applyAlignment="1" applyProtection="1">
      <alignment horizontal="center"/>
    </xf>
    <xf numFmtId="10" fontId="0" fillId="0" borderId="0" xfId="0" applyNumberFormat="1" applyProtection="1"/>
    <xf numFmtId="10" fontId="0" fillId="5" borderId="0" xfId="0" applyNumberFormat="1" applyFill="1" applyProtection="1"/>
    <xf numFmtId="4" fontId="0" fillId="5" borderId="0" xfId="0" applyNumberFormat="1" applyFill="1" applyProtection="1"/>
    <xf numFmtId="170" fontId="0" fillId="0" borderId="0" xfId="0" applyNumberFormat="1" applyProtection="1"/>
    <xf numFmtId="170" fontId="0" fillId="5" borderId="0" xfId="0" applyNumberFormat="1" applyFill="1" applyProtection="1"/>
    <xf numFmtId="165" fontId="0" fillId="5" borderId="0" xfId="0" applyNumberFormat="1" applyFill="1" applyProtection="1"/>
    <xf numFmtId="164" fontId="3" fillId="0" borderId="2" xfId="0" applyNumberFormat="1" applyFont="1" applyFill="1" applyBorder="1" applyAlignment="1" applyProtection="1"/>
    <xf numFmtId="164" fontId="5" fillId="8" borderId="3" xfId="0" applyNumberFormat="1" applyFont="1" applyFill="1" applyBorder="1" applyAlignment="1" applyProtection="1"/>
    <xf numFmtId="164" fontId="5" fillId="0" borderId="3" xfId="0" applyNumberFormat="1" applyFont="1" applyBorder="1" applyAlignment="1" applyProtection="1"/>
    <xf numFmtId="10" fontId="3" fillId="0" borderId="2" xfId="0" applyNumberFormat="1" applyFont="1" applyBorder="1" applyAlignment="1" applyProtection="1">
      <alignment horizontal="right"/>
    </xf>
    <xf numFmtId="164" fontId="3" fillId="0" borderId="3" xfId="0" applyNumberFormat="1" applyFont="1" applyBorder="1" applyAlignment="1" applyProtection="1"/>
    <xf numFmtId="164" fontId="3" fillId="0" borderId="2" xfId="0" applyNumberFormat="1" applyFont="1" applyBorder="1" applyAlignment="1" applyProtection="1"/>
    <xf numFmtId="164" fontId="3" fillId="5" borderId="3" xfId="0" applyNumberFormat="1" applyFont="1" applyFill="1" applyBorder="1" applyAlignment="1" applyProtection="1"/>
    <xf numFmtId="164" fontId="3" fillId="0" borderId="5" xfId="0" applyNumberFormat="1" applyFont="1" applyBorder="1" applyAlignment="1" applyProtection="1"/>
    <xf numFmtId="0" fontId="4" fillId="0" borderId="0" xfId="0" quotePrefix="1" applyFont="1" applyAlignment="1">
      <alignment horizontal="right"/>
    </xf>
    <xf numFmtId="0" fontId="3" fillId="0" borderId="0" xfId="0" applyNumberFormat="1" applyFont="1" applyFill="1" applyBorder="1" applyAlignment="1" applyProtection="1"/>
    <xf numFmtId="0" fontId="3" fillId="0" borderId="0" xfId="0" applyFont="1" applyFill="1" applyAlignment="1"/>
    <xf numFmtId="0" fontId="3" fillId="2" borderId="3" xfId="0" applyNumberFormat="1" applyFont="1" applyFill="1" applyBorder="1" applyAlignment="1" applyProtection="1">
      <protection locked="0"/>
    </xf>
    <xf numFmtId="164" fontId="3" fillId="3" borderId="2" xfId="0" applyNumberFormat="1" applyFont="1" applyFill="1" applyBorder="1" applyAlignment="1" applyProtection="1">
      <protection locked="0"/>
    </xf>
    <xf numFmtId="0" fontId="3" fillId="0" borderId="4" xfId="0" applyNumberFormat="1" applyFont="1" applyFill="1" applyBorder="1" applyAlignment="1" applyProtection="1"/>
    <xf numFmtId="0" fontId="3" fillId="0" borderId="0" xfId="0" quotePrefix="1" applyFont="1" applyAlignment="1">
      <alignment horizontal="left"/>
    </xf>
    <xf numFmtId="0" fontId="0" fillId="0" borderId="0" xfId="0" quotePrefix="1" applyAlignment="1">
      <alignment horizontal="left"/>
    </xf>
    <xf numFmtId="0" fontId="0" fillId="0" borderId="0" xfId="0" applyAlignment="1">
      <alignment horizontal="left"/>
    </xf>
    <xf numFmtId="0" fontId="5" fillId="0" borderId="0" xfId="0" quotePrefix="1" applyFont="1" applyAlignment="1">
      <alignment horizontal="left"/>
    </xf>
    <xf numFmtId="0" fontId="3" fillId="0" borderId="0" xfId="0" applyFont="1" applyAlignment="1">
      <alignment horizontal="left"/>
    </xf>
    <xf numFmtId="0" fontId="0" fillId="0" borderId="0" xfId="0" applyAlignment="1" applyProtection="1">
      <alignment horizontal="center" wrapText="1"/>
    </xf>
    <xf numFmtId="0" fontId="0" fillId="9" borderId="0" xfId="0" applyFill="1" applyProtection="1"/>
    <xf numFmtId="0" fontId="15" fillId="0" borderId="0" xfId="0" applyFont="1"/>
    <xf numFmtId="0" fontId="16" fillId="0" borderId="0" xfId="0" applyFont="1"/>
    <xf numFmtId="0" fontId="0" fillId="0" borderId="0" xfId="0" applyAlignment="1" applyProtection="1">
      <alignment horizontal="right"/>
    </xf>
    <xf numFmtId="49" fontId="0" fillId="0" borderId="0" xfId="0" applyNumberFormat="1" applyAlignment="1" applyProtection="1">
      <alignment horizontal="center"/>
      <protection locked="0"/>
    </xf>
    <xf numFmtId="0" fontId="0" fillId="2" borderId="0" xfId="0" applyFill="1"/>
    <xf numFmtId="0" fontId="10" fillId="2" borderId="0" xfId="0" applyFont="1" applyFill="1"/>
    <xf numFmtId="0" fontId="0" fillId="9" borderId="0" xfId="0" applyFill="1" applyBorder="1"/>
    <xf numFmtId="0" fontId="5" fillId="9" borderId="0" xfId="0" applyFont="1" applyFill="1" applyBorder="1"/>
    <xf numFmtId="10" fontId="3" fillId="0" borderId="2" xfId="0" applyNumberFormat="1" applyFont="1" applyFill="1" applyBorder="1" applyAlignment="1" applyProtection="1">
      <alignment horizontal="right"/>
    </xf>
    <xf numFmtId="0" fontId="0" fillId="10" borderId="0" xfId="0" applyFill="1"/>
    <xf numFmtId="0" fontId="0" fillId="0" borderId="0" xfId="0" applyAlignment="1" applyProtection="1">
      <alignment wrapText="1"/>
    </xf>
    <xf numFmtId="17" fontId="0" fillId="0" borderId="0" xfId="0" applyNumberFormat="1"/>
    <xf numFmtId="3" fontId="0" fillId="11" borderId="0" xfId="0" applyNumberFormat="1" applyFill="1" applyProtection="1"/>
    <xf numFmtId="3" fontId="0" fillId="7" borderId="0" xfId="0" applyNumberFormat="1" applyFill="1" applyProtection="1"/>
    <xf numFmtId="9" fontId="0" fillId="7" borderId="0" xfId="0" applyNumberFormat="1" applyFill="1" applyProtection="1"/>
    <xf numFmtId="169" fontId="0" fillId="11" borderId="0" xfId="0" applyNumberFormat="1" applyFill="1" applyProtection="1"/>
    <xf numFmtId="0" fontId="14" fillId="0" borderId="0" xfId="0" applyFont="1" applyAlignment="1" applyProtection="1">
      <alignment horizontal="center" wrapText="1"/>
    </xf>
    <xf numFmtId="1" fontId="0" fillId="12" borderId="0" xfId="0" applyNumberFormat="1" applyFill="1" applyAlignment="1" applyProtection="1">
      <alignment horizontal="center"/>
    </xf>
    <xf numFmtId="0" fontId="14" fillId="0" borderId="0" xfId="0" applyFont="1"/>
    <xf numFmtId="0" fontId="14" fillId="5" borderId="0" xfId="0" applyFont="1" applyFill="1" applyProtection="1"/>
    <xf numFmtId="0" fontId="14" fillId="12" borderId="0" xfId="0" applyFont="1" applyFill="1" applyProtection="1"/>
    <xf numFmtId="17" fontId="14" fillId="0" borderId="0" xfId="0" applyNumberFormat="1" applyFont="1"/>
    <xf numFmtId="0" fontId="14" fillId="10" borderId="0" xfId="0" applyFont="1" applyFill="1"/>
    <xf numFmtId="14" fontId="0" fillId="0" borderId="0" xfId="0" applyNumberFormat="1"/>
    <xf numFmtId="0" fontId="14" fillId="5" borderId="0" xfId="0" applyFont="1" applyFill="1" applyAlignment="1" applyProtection="1">
      <alignment horizontal="center"/>
    </xf>
    <xf numFmtId="3" fontId="3" fillId="0" borderId="0" xfId="0" applyNumberFormat="1" applyFont="1" applyBorder="1" applyAlignment="1">
      <alignment horizontal="right"/>
    </xf>
    <xf numFmtId="0" fontId="14" fillId="0" borderId="0" xfId="0" applyFont="1" applyAlignment="1" applyProtection="1">
      <alignment wrapText="1"/>
    </xf>
    <xf numFmtId="0" fontId="14" fillId="5" borderId="0" xfId="0" applyFont="1" applyFill="1" applyAlignment="1" applyProtection="1">
      <alignment wrapText="1"/>
    </xf>
    <xf numFmtId="0" fontId="0" fillId="2" borderId="0" xfId="0" applyFill="1" applyProtection="1">
      <protection locked="0"/>
    </xf>
    <xf numFmtId="3" fontId="0" fillId="0" borderId="0" xfId="0" applyNumberFormat="1"/>
    <xf numFmtId="0" fontId="10" fillId="12" borderId="0" xfId="0" applyFont="1" applyFill="1" applyProtection="1"/>
    <xf numFmtId="0" fontId="0" fillId="12" borderId="0" xfId="0" applyFill="1" applyProtection="1"/>
    <xf numFmtId="0" fontId="0" fillId="14" borderId="0" xfId="0" applyFill="1" applyProtection="1"/>
    <xf numFmtId="1" fontId="0" fillId="0" borderId="0" xfId="0" applyNumberFormat="1" applyAlignment="1" applyProtection="1">
      <alignment horizontal="center"/>
    </xf>
    <xf numFmtId="0" fontId="14" fillId="14" borderId="0" xfId="0" applyFont="1" applyFill="1" applyProtection="1"/>
    <xf numFmtId="0" fontId="3" fillId="0" borderId="0" xfId="0" applyFont="1" applyAlignment="1">
      <alignment vertical="top" wrapText="1"/>
    </xf>
    <xf numFmtId="164" fontId="3" fillId="0" borderId="0" xfId="0" applyNumberFormat="1" applyFont="1" applyBorder="1" applyAlignment="1"/>
    <xf numFmtId="0" fontId="14" fillId="0" borderId="0" xfId="0" applyFont="1" applyProtection="1"/>
    <xf numFmtId="170" fontId="0" fillId="0" borderId="0" xfId="0" applyNumberFormat="1"/>
    <xf numFmtId="170" fontId="14" fillId="5" borderId="0" xfId="0" applyNumberFormat="1" applyFont="1" applyFill="1" applyProtection="1"/>
    <xf numFmtId="0" fontId="14" fillId="14" borderId="0" xfId="0" applyFont="1" applyFill="1" applyAlignment="1" applyProtection="1">
      <alignment horizontal="center"/>
    </xf>
    <xf numFmtId="0" fontId="14" fillId="0" borderId="0" xfId="0" quotePrefix="1" applyFont="1"/>
    <xf numFmtId="8" fontId="3" fillId="2" borderId="3" xfId="0" applyNumberFormat="1" applyFont="1" applyFill="1" applyBorder="1" applyAlignment="1" applyProtection="1">
      <protection locked="0"/>
    </xf>
    <xf numFmtId="164" fontId="3" fillId="0" borderId="0" xfId="0" applyNumberFormat="1" applyFont="1" applyBorder="1" applyAlignment="1"/>
    <xf numFmtId="0" fontId="3" fillId="0" borderId="0" xfId="0" applyFont="1" applyAlignment="1">
      <alignment vertical="top" wrapText="1"/>
    </xf>
    <xf numFmtId="0" fontId="0" fillId="12" borderId="0" xfId="0" applyFill="1"/>
    <xf numFmtId="0" fontId="10" fillId="12" borderId="0" xfId="0" applyFont="1" applyFill="1"/>
    <xf numFmtId="0" fontId="5" fillId="12" borderId="0" xfId="0" applyFont="1" applyFill="1"/>
    <xf numFmtId="0" fontId="21" fillId="13" borderId="0" xfId="0" applyFont="1" applyFill="1" applyProtection="1"/>
    <xf numFmtId="0" fontId="5" fillId="0" borderId="0" xfId="0" applyFont="1" applyAlignment="1" applyProtection="1">
      <alignment horizontal="center"/>
    </xf>
    <xf numFmtId="0" fontId="19" fillId="13" borderId="0" xfId="0" applyFont="1" applyFill="1" applyProtection="1"/>
    <xf numFmtId="0" fontId="0" fillId="13" borderId="0" xfId="0" applyFont="1" applyFill="1" applyProtection="1"/>
    <xf numFmtId="0" fontId="0" fillId="0" borderId="6" xfId="0" applyBorder="1"/>
    <xf numFmtId="170" fontId="0" fillId="0" borderId="6" xfId="0" applyNumberFormat="1" applyBorder="1"/>
    <xf numFmtId="0" fontId="10" fillId="0" borderId="0" xfId="0" applyFont="1"/>
    <xf numFmtId="49" fontId="0" fillId="0" borderId="0" xfId="0" applyNumberFormat="1" applyAlignment="1" applyProtection="1">
      <alignment horizontal="center"/>
    </xf>
    <xf numFmtId="0" fontId="6" fillId="0" borderId="0" xfId="0" applyFont="1" applyProtection="1"/>
    <xf numFmtId="0" fontId="14" fillId="0" borderId="0" xfId="0" applyFont="1" applyAlignment="1">
      <alignment wrapText="1"/>
    </xf>
    <xf numFmtId="0" fontId="0" fillId="12" borderId="0" xfId="0" applyFont="1" applyFill="1" applyAlignment="1" applyProtection="1">
      <alignment horizontal="center"/>
    </xf>
    <xf numFmtId="0" fontId="0" fillId="0" borderId="0" xfId="0" applyFill="1" applyProtection="1">
      <protection locked="0"/>
    </xf>
    <xf numFmtId="0" fontId="22" fillId="0" borderId="0" xfId="0" applyNumberFormat="1" applyFont="1"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9" xfId="0" applyNumberFormat="1" applyBorder="1" applyAlignment="1">
      <alignment vertical="top" wrapText="1"/>
    </xf>
    <xf numFmtId="0" fontId="0" fillId="0" borderId="7" xfId="0" applyNumberFormat="1" applyBorder="1" applyAlignment="1">
      <alignment vertical="top" wrapText="1"/>
    </xf>
    <xf numFmtId="0" fontId="0" fillId="0" borderId="13" xfId="0" applyNumberFormat="1" applyBorder="1" applyAlignment="1">
      <alignment vertical="top" wrapText="1"/>
    </xf>
    <xf numFmtId="0" fontId="0" fillId="0" borderId="12" xfId="0" applyNumberFormat="1" applyBorder="1" applyAlignment="1">
      <alignment vertical="top" wrapText="1"/>
    </xf>
    <xf numFmtId="0" fontId="2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9" xfId="0"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0" fillId="0" borderId="14" xfId="0" applyNumberFormat="1" applyBorder="1" applyAlignment="1">
      <alignment horizontal="center" vertical="top" wrapText="1"/>
    </xf>
    <xf numFmtId="0" fontId="1" fillId="0" borderId="0" xfId="1" applyAlignment="1" applyProtection="1">
      <protection locked="0"/>
    </xf>
    <xf numFmtId="0" fontId="8" fillId="0" borderId="0" xfId="1" applyFont="1" applyAlignment="1" applyProtection="1">
      <alignment horizontal="right"/>
      <protection locked="0"/>
    </xf>
    <xf numFmtId="0" fontId="5" fillId="0" borderId="0" xfId="0" applyFont="1" applyAlignment="1">
      <alignment wrapText="1"/>
    </xf>
    <xf numFmtId="0" fontId="0" fillId="0" borderId="0" xfId="0" applyAlignment="1">
      <alignment wrapText="1"/>
    </xf>
    <xf numFmtId="0" fontId="2" fillId="0" borderId="0" xfId="0" applyFont="1" applyAlignment="1">
      <alignment horizontal="center"/>
    </xf>
    <xf numFmtId="49" fontId="2" fillId="2" borderId="3" xfId="0" applyNumberFormat="1" applyFont="1" applyFill="1" applyBorder="1" applyAlignment="1" applyProtection="1">
      <alignment horizontal="left"/>
      <protection locked="0"/>
    </xf>
    <xf numFmtId="166" fontId="2" fillId="2" borderId="3" xfId="0" applyNumberFormat="1"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166" fontId="2" fillId="2" borderId="2" xfId="0" applyNumberFormat="1" applyFont="1" applyFill="1" applyBorder="1" applyAlignment="1" applyProtection="1">
      <alignment horizontal="left"/>
      <protection locked="0"/>
    </xf>
    <xf numFmtId="0" fontId="19" fillId="13" borderId="0" xfId="0" applyFont="1" applyFill="1" applyAlignment="1" applyProtection="1">
      <alignment horizontal="center"/>
    </xf>
    <xf numFmtId="0" fontId="14" fillId="14" borderId="0" xfId="0" applyFont="1" applyFill="1" applyAlignment="1" applyProtection="1">
      <alignment horizontal="center"/>
    </xf>
    <xf numFmtId="0" fontId="3" fillId="0" borderId="0" xfId="0" applyFont="1" applyAlignment="1">
      <alignment horizontal="left" vertical="top" wrapText="1"/>
    </xf>
    <xf numFmtId="4" fontId="3" fillId="0" borderId="3" xfId="0" applyNumberFormat="1" applyFont="1" applyBorder="1" applyAlignment="1">
      <alignment horizontal="right"/>
    </xf>
    <xf numFmtId="3" fontId="3" fillId="0" borderId="4" xfId="0" applyNumberFormat="1" applyFont="1" applyBorder="1" applyAlignment="1">
      <alignment horizontal="center"/>
    </xf>
    <xf numFmtId="0" fontId="3" fillId="0" borderId="2" xfId="0" applyFont="1" applyBorder="1" applyAlignment="1">
      <alignment horizontal="left"/>
    </xf>
    <xf numFmtId="166" fontId="3" fillId="0" borderId="1" xfId="0" applyNumberFormat="1" applyFont="1" applyBorder="1" applyAlignment="1">
      <alignment horizontal="left"/>
    </xf>
    <xf numFmtId="0" fontId="7" fillId="0" borderId="0" xfId="0" applyFont="1" applyAlignment="1">
      <alignment horizontal="center"/>
    </xf>
    <xf numFmtId="164" fontId="3" fillId="0" borderId="2" xfId="0" applyNumberFormat="1" applyFont="1" applyFill="1" applyBorder="1" applyAlignment="1" applyProtection="1"/>
    <xf numFmtId="164" fontId="3" fillId="0" borderId="2" xfId="0" applyNumberFormat="1" applyFont="1" applyBorder="1" applyAlignment="1">
      <alignment horizontal="right"/>
    </xf>
    <xf numFmtId="164" fontId="3" fillId="0" borderId="5" xfId="0" applyNumberFormat="1" applyFont="1" applyBorder="1" applyAlignment="1"/>
    <xf numFmtId="164" fontId="3" fillId="0" borderId="0" xfId="0" applyNumberFormat="1" applyFont="1" applyBorder="1" applyAlignment="1">
      <alignment horizontal="right"/>
    </xf>
    <xf numFmtId="164" fontId="3" fillId="0" borderId="0" xfId="0" applyNumberFormat="1" applyFont="1" applyBorder="1" applyAlignment="1"/>
    <xf numFmtId="0" fontId="3" fillId="0" borderId="0" xfId="0" applyFont="1" applyBorder="1" applyAlignment="1"/>
    <xf numFmtId="164" fontId="3" fillId="0" borderId="3" xfId="0" applyNumberFormat="1" applyFont="1" applyBorder="1" applyAlignment="1"/>
    <xf numFmtId="164" fontId="3" fillId="0" borderId="2" xfId="0" applyNumberFormat="1" applyFont="1" applyBorder="1" applyAlignment="1"/>
    <xf numFmtId="0" fontId="3" fillId="0" borderId="3" xfId="0" applyFont="1" applyBorder="1" applyAlignment="1"/>
    <xf numFmtId="0" fontId="5" fillId="12" borderId="0" xfId="0" applyFont="1" applyFill="1" applyAlignment="1">
      <alignment horizontal="center" wrapText="1"/>
    </xf>
    <xf numFmtId="0" fontId="5" fillId="12" borderId="0" xfId="0" applyFont="1" applyFill="1" applyAlignment="1">
      <alignment horizontal="center"/>
    </xf>
    <xf numFmtId="164" fontId="16" fillId="0" borderId="5" xfId="0" applyNumberFormat="1" applyFont="1" applyBorder="1" applyAlignment="1"/>
    <xf numFmtId="0" fontId="16" fillId="0" borderId="5" xfId="0" applyFont="1" applyBorder="1" applyAlignment="1"/>
    <xf numFmtId="164" fontId="3" fillId="6" borderId="3" xfId="0" applyNumberFormat="1" applyFont="1" applyFill="1" applyBorder="1" applyAlignment="1"/>
    <xf numFmtId="0" fontId="3" fillId="6" borderId="3" xfId="0" applyFont="1" applyFill="1" applyBorder="1" applyAlignment="1"/>
    <xf numFmtId="164" fontId="18" fillId="6" borderId="3" xfId="0" applyNumberFormat="1" applyFont="1" applyFill="1" applyBorder="1" applyAlignment="1"/>
    <xf numFmtId="164" fontId="3" fillId="6" borderId="3" xfId="0" applyNumberFormat="1" applyFont="1" applyFill="1" applyBorder="1" applyAlignment="1">
      <alignment horizontal="right"/>
    </xf>
    <xf numFmtId="0" fontId="3" fillId="6" borderId="3" xfId="0" applyFont="1" applyFill="1" applyBorder="1" applyAlignment="1">
      <alignment horizontal="right"/>
    </xf>
    <xf numFmtId="164" fontId="3" fillId="6" borderId="2" xfId="0" applyNumberFormat="1" applyFont="1" applyFill="1" applyBorder="1" applyAlignment="1"/>
    <xf numFmtId="14" fontId="3" fillId="0" borderId="0" xfId="0" applyNumberFormat="1" applyFont="1" applyAlignment="1">
      <alignment horizontal="left"/>
    </xf>
    <xf numFmtId="0" fontId="3" fillId="0" borderId="0" xfId="0" applyFont="1" applyAlignment="1">
      <alignment vertical="top" wrapText="1"/>
    </xf>
    <xf numFmtId="168" fontId="3" fillId="0" borderId="2" xfId="0" applyNumberFormat="1" applyFont="1" applyBorder="1" applyAlignment="1">
      <alignment horizontal="right"/>
    </xf>
    <xf numFmtId="164" fontId="3" fillId="0" borderId="3" xfId="0" applyNumberFormat="1" applyFont="1" applyBorder="1" applyAlignment="1">
      <alignment horizontal="right"/>
    </xf>
    <xf numFmtId="0" fontId="3" fillId="0" borderId="3" xfId="0" applyFont="1" applyBorder="1" applyAlignment="1">
      <alignment horizontal="right"/>
    </xf>
    <xf numFmtId="164" fontId="3" fillId="0" borderId="5" xfId="0" applyNumberFormat="1" applyFont="1" applyBorder="1" applyAlignment="1">
      <alignment horizontal="right"/>
    </xf>
    <xf numFmtId="166" fontId="2" fillId="0" borderId="2" xfId="0" applyNumberFormat="1" applyFont="1" applyFill="1" applyBorder="1" applyAlignment="1" applyProtection="1">
      <alignment horizontal="left"/>
    </xf>
    <xf numFmtId="0" fontId="2" fillId="0" borderId="2" xfId="0" applyFont="1" applyFill="1" applyBorder="1" applyAlignment="1" applyProtection="1">
      <alignment horizontal="left"/>
    </xf>
    <xf numFmtId="164" fontId="3" fillId="0" borderId="2" xfId="0" applyNumberFormat="1" applyFont="1" applyFill="1" applyBorder="1" applyAlignment="1" applyProtection="1">
      <alignment horizontal="right"/>
    </xf>
    <xf numFmtId="0" fontId="3" fillId="0" borderId="2" xfId="0" applyFont="1" applyFill="1" applyBorder="1" applyAlignment="1" applyProtection="1">
      <alignment horizontal="right"/>
    </xf>
    <xf numFmtId="0" fontId="3" fillId="4" borderId="0" xfId="0" applyFont="1" applyFill="1" applyAlignment="1">
      <alignment horizontal="right"/>
    </xf>
    <xf numFmtId="0" fontId="3" fillId="0" borderId="2" xfId="0" applyFont="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image" Target="../media/image2.emf"/><Relationship Id="rId3" Type="http://schemas.openxmlformats.org/officeDocument/2006/relationships/image" Target="../media/image7.emf"/><Relationship Id="rId7" Type="http://schemas.openxmlformats.org/officeDocument/2006/relationships/image" Target="../media/image11.emf"/><Relationship Id="rId12" Type="http://schemas.openxmlformats.org/officeDocument/2006/relationships/image" Target="../media/image3.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4.emf"/><Relationship Id="rId5" Type="http://schemas.openxmlformats.org/officeDocument/2006/relationships/image" Target="../media/image9.emf"/><Relationship Id="rId15" Type="http://schemas.openxmlformats.org/officeDocument/2006/relationships/image" Target="../media/image15.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 Id="rId1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image" Target="../media/image20.emf"/><Relationship Id="rId7" Type="http://schemas.openxmlformats.org/officeDocument/2006/relationships/image" Target="../media/image24.emf"/><Relationship Id="rId2" Type="http://schemas.openxmlformats.org/officeDocument/2006/relationships/image" Target="../media/image19.emf"/><Relationship Id="rId1" Type="http://schemas.openxmlformats.org/officeDocument/2006/relationships/image" Target="../media/image18.emf"/><Relationship Id="rId6" Type="http://schemas.openxmlformats.org/officeDocument/2006/relationships/image" Target="../media/image23.emf"/><Relationship Id="rId5" Type="http://schemas.openxmlformats.org/officeDocument/2006/relationships/image" Target="../media/image22.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22</xdr:row>
          <xdr:rowOff>161925</xdr:rowOff>
        </xdr:from>
        <xdr:to>
          <xdr:col>18</xdr:col>
          <xdr:colOff>28575</xdr:colOff>
          <xdr:row>24</xdr:row>
          <xdr:rowOff>85725</xdr:rowOff>
        </xdr:to>
        <xdr:sp macro="" textlink="">
          <xdr:nvSpPr>
            <xdr:cNvPr id="1025" name="OptSingleX"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0</xdr:rowOff>
        </xdr:from>
        <xdr:to>
          <xdr:col>18</xdr:col>
          <xdr:colOff>28575</xdr:colOff>
          <xdr:row>26</xdr:row>
          <xdr:rowOff>114300</xdr:rowOff>
        </xdr:to>
        <xdr:sp macro="" textlink="">
          <xdr:nvSpPr>
            <xdr:cNvPr id="1026" name="OptMarriedJointY1"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22</xdr:row>
          <xdr:rowOff>161925</xdr:rowOff>
        </xdr:from>
        <xdr:to>
          <xdr:col>31</xdr:col>
          <xdr:colOff>76200</xdr:colOff>
          <xdr:row>25</xdr:row>
          <xdr:rowOff>123825</xdr:rowOff>
        </xdr:to>
        <xdr:sp macro="" textlink="">
          <xdr:nvSpPr>
            <xdr:cNvPr id="1027" name="OptHeadOfHouseholdZ"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26</xdr:row>
          <xdr:rowOff>0</xdr:rowOff>
        </xdr:from>
        <xdr:to>
          <xdr:col>31</xdr:col>
          <xdr:colOff>76200</xdr:colOff>
          <xdr:row>28</xdr:row>
          <xdr:rowOff>152400</xdr:rowOff>
        </xdr:to>
        <xdr:sp macro="" textlink="">
          <xdr:nvSpPr>
            <xdr:cNvPr id="1028" name="OptMarriedSeparateY2"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xdr:row>
          <xdr:rowOff>161925</xdr:rowOff>
        </xdr:from>
        <xdr:to>
          <xdr:col>36</xdr:col>
          <xdr:colOff>28575</xdr:colOff>
          <xdr:row>25</xdr:row>
          <xdr:rowOff>28575</xdr:rowOff>
        </xdr:to>
        <xdr:sp macro="" textlink="">
          <xdr:nvSpPr>
            <xdr:cNvPr id="1041" name="OptStandardDeduction"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25</xdr:row>
          <xdr:rowOff>85725</xdr:rowOff>
        </xdr:from>
        <xdr:to>
          <xdr:col>36</xdr:col>
          <xdr:colOff>28575</xdr:colOff>
          <xdr:row>27</xdr:row>
          <xdr:rowOff>142875</xdr:rowOff>
        </xdr:to>
        <xdr:sp macro="" textlink="">
          <xdr:nvSpPr>
            <xdr:cNvPr id="1042" name="OptItemizedDeduction"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38100</xdr:colOff>
      <xdr:row>73</xdr:row>
      <xdr:rowOff>38100</xdr:rowOff>
    </xdr:from>
    <xdr:to>
      <xdr:col>26</xdr:col>
      <xdr:colOff>85725</xdr:colOff>
      <xdr:row>78</xdr:row>
      <xdr:rowOff>19050</xdr:rowOff>
    </xdr:to>
    <xdr:pic>
      <xdr:nvPicPr>
        <xdr:cNvPr id="1212" name="Picture 33" descr="SBSE_blue">
          <a:extLst>
            <a:ext uri="{FF2B5EF4-FFF2-40B4-BE49-F238E27FC236}">
              <a16:creationId xmlns:a16="http://schemas.microsoft.com/office/drawing/2014/main" id="{00000000-0008-0000-03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14887575"/>
          <a:ext cx="2105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0</xdr:colOff>
          <xdr:row>0</xdr:row>
          <xdr:rowOff>209550</xdr:rowOff>
        </xdr:from>
        <xdr:to>
          <xdr:col>26</xdr:col>
          <xdr:colOff>76200</xdr:colOff>
          <xdr:row>0</xdr:row>
          <xdr:rowOff>676275</xdr:rowOff>
        </xdr:to>
        <xdr:sp macro="" textlink="">
          <xdr:nvSpPr>
            <xdr:cNvPr id="1058" name="CmdClearAll"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0</xdr:row>
          <xdr:rowOff>1257300</xdr:rowOff>
        </xdr:from>
        <xdr:to>
          <xdr:col>28</xdr:col>
          <xdr:colOff>66675</xdr:colOff>
          <xdr:row>2</xdr:row>
          <xdr:rowOff>0</xdr:rowOff>
        </xdr:to>
        <xdr:sp macro="" textlink="">
          <xdr:nvSpPr>
            <xdr:cNvPr id="1068" name="CboYear"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28575</xdr:colOff>
      <xdr:row>1</xdr:row>
      <xdr:rowOff>104775</xdr:rowOff>
    </xdr:from>
    <xdr:to>
      <xdr:col>32</xdr:col>
      <xdr:colOff>76200</xdr:colOff>
      <xdr:row>1</xdr:row>
      <xdr:rowOff>104775</xdr:rowOff>
    </xdr:to>
    <xdr:sp macro="" textlink="">
      <xdr:nvSpPr>
        <xdr:cNvPr id="1213" name="Line 45">
          <a:extLst>
            <a:ext uri="{FF2B5EF4-FFF2-40B4-BE49-F238E27FC236}">
              <a16:creationId xmlns:a16="http://schemas.microsoft.com/office/drawing/2014/main" id="{00000000-0008-0000-0300-0000BD040000}"/>
            </a:ext>
          </a:extLst>
        </xdr:cNvPr>
        <xdr:cNvSpPr>
          <a:spLocks noChangeShapeType="1"/>
        </xdr:cNvSpPr>
      </xdr:nvSpPr>
      <xdr:spPr bwMode="auto">
        <a:xfrm flipH="1">
          <a:off x="4333875" y="1466850"/>
          <a:ext cx="390525"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0</xdr:colOff>
          <xdr:row>0</xdr:row>
          <xdr:rowOff>209550</xdr:rowOff>
        </xdr:from>
        <xdr:to>
          <xdr:col>33</xdr:col>
          <xdr:colOff>876300</xdr:colOff>
          <xdr:row>0</xdr:row>
          <xdr:rowOff>676275</xdr:rowOff>
        </xdr:to>
        <xdr:sp macro="" textlink="">
          <xdr:nvSpPr>
            <xdr:cNvPr id="1072" name="CmdShowCalculatorOnly"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0</xdr:row>
          <xdr:rowOff>200025</xdr:rowOff>
        </xdr:from>
        <xdr:to>
          <xdr:col>35</xdr:col>
          <xdr:colOff>1028700</xdr:colOff>
          <xdr:row>0</xdr:row>
          <xdr:rowOff>666750</xdr:rowOff>
        </xdr:to>
        <xdr:sp macro="" textlink="">
          <xdr:nvSpPr>
            <xdr:cNvPr id="1073" name="CmdShowAll"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33</xdr:col>
      <xdr:colOff>301526</xdr:colOff>
      <xdr:row>72</xdr:row>
      <xdr:rowOff>104775</xdr:rowOff>
    </xdr:from>
    <xdr:to>
      <xdr:col>34</xdr:col>
      <xdr:colOff>57150</xdr:colOff>
      <xdr:row>78</xdr:row>
      <xdr:rowOff>28575</xdr:rowOff>
    </xdr:to>
    <xdr:pic>
      <xdr:nvPicPr>
        <xdr:cNvPr id="1214" name="Picture 1">
          <a:extLst>
            <a:ext uri="{FF2B5EF4-FFF2-40B4-BE49-F238E27FC236}">
              <a16:creationId xmlns:a16="http://schemas.microsoft.com/office/drawing/2014/main" id="{00000000-0008-0000-0300-0000B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4026" y="14878050"/>
          <a:ext cx="965299"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33</xdr:col>
          <xdr:colOff>19050</xdr:colOff>
          <xdr:row>22</xdr:row>
          <xdr:rowOff>161925</xdr:rowOff>
        </xdr:from>
        <xdr:to>
          <xdr:col>34</xdr:col>
          <xdr:colOff>219075</xdr:colOff>
          <xdr:row>24</xdr:row>
          <xdr:rowOff>38100</xdr:rowOff>
        </xdr:to>
        <xdr:sp macro="" textlink="">
          <xdr:nvSpPr>
            <xdr:cNvPr id="1077" name="ChkTP1_65Plus"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24</xdr:row>
          <xdr:rowOff>66675</xdr:rowOff>
        </xdr:from>
        <xdr:to>
          <xdr:col>34</xdr:col>
          <xdr:colOff>219075</xdr:colOff>
          <xdr:row>25</xdr:row>
          <xdr:rowOff>133350</xdr:rowOff>
        </xdr:to>
        <xdr:sp macro="" textlink="">
          <xdr:nvSpPr>
            <xdr:cNvPr id="1078" name="ChkTP1_Blind"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xdr:row>
          <xdr:rowOff>9525</xdr:rowOff>
        </xdr:from>
        <xdr:to>
          <xdr:col>34</xdr:col>
          <xdr:colOff>219075</xdr:colOff>
          <xdr:row>27</xdr:row>
          <xdr:rowOff>76200</xdr:rowOff>
        </xdr:to>
        <xdr:sp macro="" textlink="">
          <xdr:nvSpPr>
            <xdr:cNvPr id="1081" name="ChkTP2_65Plus"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104775</xdr:rowOff>
        </xdr:from>
        <xdr:to>
          <xdr:col>34</xdr:col>
          <xdr:colOff>219075</xdr:colOff>
          <xdr:row>28</xdr:row>
          <xdr:rowOff>171450</xdr:rowOff>
        </xdr:to>
        <xdr:sp macro="" textlink="">
          <xdr:nvSpPr>
            <xdr:cNvPr id="1082" name="ChkTP2_Blind"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28575</xdr:rowOff>
        </xdr:from>
        <xdr:to>
          <xdr:col>18</xdr:col>
          <xdr:colOff>28575</xdr:colOff>
          <xdr:row>28</xdr:row>
          <xdr:rowOff>142875</xdr:rowOff>
        </xdr:to>
        <xdr:sp macro="" textlink="">
          <xdr:nvSpPr>
            <xdr:cNvPr id="1083" name="OptQualifyingWidow"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16</xdr:row>
          <xdr:rowOff>161925</xdr:rowOff>
        </xdr:from>
        <xdr:to>
          <xdr:col>21</xdr:col>
          <xdr:colOff>19050</xdr:colOff>
          <xdr:row>19</xdr:row>
          <xdr:rowOff>123825</xdr:rowOff>
        </xdr:to>
        <xdr:sp macro="" textlink="">
          <xdr:nvSpPr>
            <xdr:cNvPr id="3073" name="OptSingleXTaxpayerInput"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19</xdr:row>
          <xdr:rowOff>171450</xdr:rowOff>
        </xdr:from>
        <xdr:to>
          <xdr:col>21</xdr:col>
          <xdr:colOff>19050</xdr:colOff>
          <xdr:row>22</xdr:row>
          <xdr:rowOff>133350</xdr:rowOff>
        </xdr:to>
        <xdr:sp macro="" textlink="">
          <xdr:nvSpPr>
            <xdr:cNvPr id="3074" name="OptMarriedJointY1TaxpayerInput"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16</xdr:row>
          <xdr:rowOff>161925</xdr:rowOff>
        </xdr:from>
        <xdr:to>
          <xdr:col>34</xdr:col>
          <xdr:colOff>66675</xdr:colOff>
          <xdr:row>19</xdr:row>
          <xdr:rowOff>123825</xdr:rowOff>
        </xdr:to>
        <xdr:sp macro="" textlink="">
          <xdr:nvSpPr>
            <xdr:cNvPr id="3075" name="OptHeadOfHouseholdZTaxpayerInput"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19</xdr:row>
          <xdr:rowOff>171450</xdr:rowOff>
        </xdr:from>
        <xdr:to>
          <xdr:col>34</xdr:col>
          <xdr:colOff>66675</xdr:colOff>
          <xdr:row>22</xdr:row>
          <xdr:rowOff>133350</xdr:rowOff>
        </xdr:to>
        <xdr:sp macro="" textlink="">
          <xdr:nvSpPr>
            <xdr:cNvPr id="3076" name="OptMarriedSeparateY2"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16</xdr:row>
          <xdr:rowOff>161925</xdr:rowOff>
        </xdr:from>
        <xdr:to>
          <xdr:col>36</xdr:col>
          <xdr:colOff>28575</xdr:colOff>
          <xdr:row>19</xdr:row>
          <xdr:rowOff>28575</xdr:rowOff>
        </xdr:to>
        <xdr:sp macro="" textlink="">
          <xdr:nvSpPr>
            <xdr:cNvPr id="3077" name="OptStandardDeduction"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19</xdr:row>
          <xdr:rowOff>85725</xdr:rowOff>
        </xdr:from>
        <xdr:to>
          <xdr:col>36</xdr:col>
          <xdr:colOff>28575</xdr:colOff>
          <xdr:row>21</xdr:row>
          <xdr:rowOff>142875</xdr:rowOff>
        </xdr:to>
        <xdr:sp macro="" textlink="">
          <xdr:nvSpPr>
            <xdr:cNvPr id="3078" name="OptItemizedDeduction"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35</xdr:col>
      <xdr:colOff>1247775</xdr:colOff>
      <xdr:row>66</xdr:row>
      <xdr:rowOff>57150</xdr:rowOff>
    </xdr:from>
    <xdr:to>
      <xdr:col>39</xdr:col>
      <xdr:colOff>66675</xdr:colOff>
      <xdr:row>69</xdr:row>
      <xdr:rowOff>85725</xdr:rowOff>
    </xdr:to>
    <xdr:pic>
      <xdr:nvPicPr>
        <xdr:cNvPr id="3270" name="Picture 7">
          <a:extLst>
            <a:ext uri="{FF2B5EF4-FFF2-40B4-BE49-F238E27FC236}">
              <a16:creationId xmlns:a16="http://schemas.microsoft.com/office/drawing/2014/main" id="{00000000-0008-0000-0400-0000C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368" t="-8900"/>
        <a:stretch>
          <a:fillRect/>
        </a:stretch>
      </xdr:blipFill>
      <xdr:spPr bwMode="auto">
        <a:xfrm>
          <a:off x="6305550" y="12649200"/>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66</xdr:row>
      <xdr:rowOff>123825</xdr:rowOff>
    </xdr:from>
    <xdr:to>
      <xdr:col>21</xdr:col>
      <xdr:colOff>57150</xdr:colOff>
      <xdr:row>71</xdr:row>
      <xdr:rowOff>104775</xdr:rowOff>
    </xdr:to>
    <xdr:pic>
      <xdr:nvPicPr>
        <xdr:cNvPr id="3271" name="Picture 8" descr="SBSE_blue">
          <a:extLst>
            <a:ext uri="{FF2B5EF4-FFF2-40B4-BE49-F238E27FC236}">
              <a16:creationId xmlns:a16="http://schemas.microsoft.com/office/drawing/2014/main" id="{00000000-0008-0000-0400-0000C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3025" y="12715875"/>
          <a:ext cx="2105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57150</xdr:colOff>
          <xdr:row>1</xdr:row>
          <xdr:rowOff>28575</xdr:rowOff>
        </xdr:from>
        <xdr:to>
          <xdr:col>28</xdr:col>
          <xdr:colOff>66675</xdr:colOff>
          <xdr:row>2</xdr:row>
          <xdr:rowOff>133350</xdr:rowOff>
        </xdr:to>
        <xdr:sp macro="" textlink="">
          <xdr:nvSpPr>
            <xdr:cNvPr id="3082" name="CboYearTaxpayerInput"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28</xdr:col>
      <xdr:colOff>104775</xdr:colOff>
      <xdr:row>1</xdr:row>
      <xdr:rowOff>76200</xdr:rowOff>
    </xdr:from>
    <xdr:to>
      <xdr:col>33</xdr:col>
      <xdr:colOff>28575</xdr:colOff>
      <xdr:row>1</xdr:row>
      <xdr:rowOff>76200</xdr:rowOff>
    </xdr:to>
    <xdr:sp macro="" textlink="">
      <xdr:nvSpPr>
        <xdr:cNvPr id="3272" name="Line 11">
          <a:extLst>
            <a:ext uri="{FF2B5EF4-FFF2-40B4-BE49-F238E27FC236}">
              <a16:creationId xmlns:a16="http://schemas.microsoft.com/office/drawing/2014/main" id="{00000000-0008-0000-0400-0000C80C0000}"/>
            </a:ext>
          </a:extLst>
        </xdr:cNvPr>
        <xdr:cNvSpPr>
          <a:spLocks noChangeShapeType="1"/>
        </xdr:cNvSpPr>
      </xdr:nvSpPr>
      <xdr:spPr bwMode="auto">
        <a:xfrm flipH="1">
          <a:off x="4295775" y="11525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76200</xdr:colOff>
      <xdr:row>0</xdr:row>
      <xdr:rowOff>104775</xdr:rowOff>
    </xdr:from>
    <xdr:to>
      <xdr:col>40</xdr:col>
      <xdr:colOff>66675</xdr:colOff>
      <xdr:row>0</xdr:row>
      <xdr:rowOff>942975</xdr:rowOff>
    </xdr:to>
    <xdr:sp macro="" textlink="">
      <xdr:nvSpPr>
        <xdr:cNvPr id="3084" name="Text Box 12">
          <a:extLst>
            <a:ext uri="{FF2B5EF4-FFF2-40B4-BE49-F238E27FC236}">
              <a16:creationId xmlns:a16="http://schemas.microsoft.com/office/drawing/2014/main" id="{00000000-0008-0000-0400-00000C0C0000}"/>
            </a:ext>
          </a:extLst>
        </xdr:cNvPr>
        <xdr:cNvSpPr txBox="1">
          <a:spLocks noChangeArrowheads="1"/>
        </xdr:cNvSpPr>
      </xdr:nvSpPr>
      <xdr:spPr bwMode="auto">
        <a:xfrm>
          <a:off x="2209800" y="104775"/>
          <a:ext cx="4962525" cy="8382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sheet is provided in case you want your taxpayer to fill out the information and turn the sheet in to you.  You can then take the hard copy and enter the information on the ES Calculator sheet.  This sheet is not linked, has no formulas, and will not compute anything.  The only thing you can do is select the tax year.  Other than that, simply print it out and have your client fill it in the shaded cells.                                JDG_03032010</a:t>
          </a:r>
        </a:p>
      </xdr:txBody>
    </xdr:sp>
    <xdr:clientData/>
  </xdr:twoCellAnchor>
  <mc:AlternateContent xmlns:mc="http://schemas.openxmlformats.org/markup-compatibility/2006">
    <mc:Choice xmlns:a14="http://schemas.microsoft.com/office/drawing/2010/main" Requires="a14">
      <xdr:twoCellAnchor editAs="oneCell">
        <xdr:from>
          <xdr:col>1</xdr:col>
          <xdr:colOff>609600</xdr:colOff>
          <xdr:row>0</xdr:row>
          <xdr:rowOff>219075</xdr:rowOff>
        </xdr:from>
        <xdr:to>
          <xdr:col>7</xdr:col>
          <xdr:colOff>104775</xdr:colOff>
          <xdr:row>0</xdr:row>
          <xdr:rowOff>685800</xdr:rowOff>
        </xdr:to>
        <xdr:sp macro="" textlink="">
          <xdr:nvSpPr>
            <xdr:cNvPr id="3085" name="CmdClearTaxpayerInput"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152400</xdr:rowOff>
    </xdr:from>
    <xdr:to>
      <xdr:col>0</xdr:col>
      <xdr:colOff>219075</xdr:colOff>
      <xdr:row>6</xdr:row>
      <xdr:rowOff>133350</xdr:rowOff>
    </xdr:to>
    <xdr:sp macro="" textlink="">
      <xdr:nvSpPr>
        <xdr:cNvPr id="2190" name="Line 1">
          <a:extLst>
            <a:ext uri="{FF2B5EF4-FFF2-40B4-BE49-F238E27FC236}">
              <a16:creationId xmlns:a16="http://schemas.microsoft.com/office/drawing/2014/main" id="{00000000-0008-0000-0500-00008E080000}"/>
            </a:ext>
          </a:extLst>
        </xdr:cNvPr>
        <xdr:cNvSpPr>
          <a:spLocks noChangeShapeType="1"/>
        </xdr:cNvSpPr>
      </xdr:nvSpPr>
      <xdr:spPr bwMode="auto">
        <a:xfrm flipH="1">
          <a:off x="209550" y="800100"/>
          <a:ext cx="9525" cy="13049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1038225</xdr:colOff>
      <xdr:row>2</xdr:row>
      <xdr:rowOff>142875</xdr:rowOff>
    </xdr:from>
    <xdr:to>
      <xdr:col>4</xdr:col>
      <xdr:colOff>28575</xdr:colOff>
      <xdr:row>5</xdr:row>
      <xdr:rowOff>95250</xdr:rowOff>
    </xdr:to>
    <xdr:sp macro="" textlink="">
      <xdr:nvSpPr>
        <xdr:cNvPr id="2191" name="AutoShape 2">
          <a:extLst>
            <a:ext uri="{FF2B5EF4-FFF2-40B4-BE49-F238E27FC236}">
              <a16:creationId xmlns:a16="http://schemas.microsoft.com/office/drawing/2014/main" id="{00000000-0008-0000-0500-00008F080000}"/>
            </a:ext>
          </a:extLst>
        </xdr:cNvPr>
        <xdr:cNvSpPr>
          <a:spLocks/>
        </xdr:cNvSpPr>
      </xdr:nvSpPr>
      <xdr:spPr bwMode="auto">
        <a:xfrm>
          <a:off x="6162675" y="466725"/>
          <a:ext cx="104775" cy="438150"/>
        </a:xfrm>
        <a:prstGeom prst="rightBrace">
          <a:avLst>
            <a:gd name="adj1" fmla="val 34848"/>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1724025</xdr:colOff>
      <xdr:row>32</xdr:row>
      <xdr:rowOff>9525</xdr:rowOff>
    </xdr:from>
    <xdr:to>
      <xdr:col>0</xdr:col>
      <xdr:colOff>1828800</xdr:colOff>
      <xdr:row>36</xdr:row>
      <xdr:rowOff>19050</xdr:rowOff>
    </xdr:to>
    <xdr:sp macro="" textlink="">
      <xdr:nvSpPr>
        <xdr:cNvPr id="2192" name="AutoShape 3">
          <a:extLst>
            <a:ext uri="{FF2B5EF4-FFF2-40B4-BE49-F238E27FC236}">
              <a16:creationId xmlns:a16="http://schemas.microsoft.com/office/drawing/2014/main" id="{00000000-0008-0000-0500-000090080000}"/>
            </a:ext>
          </a:extLst>
        </xdr:cNvPr>
        <xdr:cNvSpPr>
          <a:spLocks/>
        </xdr:cNvSpPr>
      </xdr:nvSpPr>
      <xdr:spPr bwMode="auto">
        <a:xfrm>
          <a:off x="1724025" y="6838950"/>
          <a:ext cx="104775" cy="657225"/>
        </a:xfrm>
        <a:prstGeom prst="leftBrace">
          <a:avLst>
            <a:gd name="adj1" fmla="val 52273"/>
            <a:gd name="adj2" fmla="val 385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DerGarabedian@IRS.gov" TargetMode="External"/></Relationships>
</file>

<file path=xl/worksheets/_rels/sheet4.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image" Target="../media/image11.emf"/><Relationship Id="rId3" Type="http://schemas.openxmlformats.org/officeDocument/2006/relationships/drawing" Target="../drawings/drawing1.xml"/><Relationship Id="rId21" Type="http://schemas.openxmlformats.org/officeDocument/2006/relationships/control" Target="../activeX/activeX9.xml"/><Relationship Id="rId34" Type="http://schemas.openxmlformats.org/officeDocument/2006/relationships/image" Target="../media/image15.emf"/><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2" Type="http://schemas.openxmlformats.org/officeDocument/2006/relationships/printerSettings" Target="../printerSettings/printerSettings3.bin"/><Relationship Id="rId16" Type="http://schemas.openxmlformats.org/officeDocument/2006/relationships/image" Target="../media/image6.emf"/><Relationship Id="rId20" Type="http://schemas.openxmlformats.org/officeDocument/2006/relationships/image" Target="../media/image8.emf"/><Relationship Id="rId29" Type="http://schemas.openxmlformats.org/officeDocument/2006/relationships/control" Target="../activeX/activeX13.xml"/><Relationship Id="rId1" Type="http://schemas.openxmlformats.org/officeDocument/2006/relationships/hyperlink" Target="mailto:John.DerGarabedian@irs.gov"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32" Type="http://schemas.openxmlformats.org/officeDocument/2006/relationships/image" Target="../media/image14.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2.emf"/><Relationship Id="rId10" Type="http://schemas.openxmlformats.org/officeDocument/2006/relationships/image" Target="../media/image3.emf"/><Relationship Id="rId19" Type="http://schemas.openxmlformats.org/officeDocument/2006/relationships/control" Target="../activeX/activeX8.xml"/><Relationship Id="rId31" Type="http://schemas.openxmlformats.org/officeDocument/2006/relationships/control" Target="../activeX/activeX14.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control" Target="../activeX/activeX12.xml"/><Relationship Id="rId30" Type="http://schemas.openxmlformats.org/officeDocument/2006/relationships/image" Target="../media/image13.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8.xml"/><Relationship Id="rId13" Type="http://schemas.openxmlformats.org/officeDocument/2006/relationships/image" Target="../media/image22.emf"/><Relationship Id="rId18" Type="http://schemas.openxmlformats.org/officeDocument/2006/relationships/control" Target="../activeX/activeX23.xml"/><Relationship Id="rId3" Type="http://schemas.openxmlformats.org/officeDocument/2006/relationships/vmlDrawing" Target="../drawings/vmlDrawing2.vml"/><Relationship Id="rId7" Type="http://schemas.openxmlformats.org/officeDocument/2006/relationships/image" Target="../media/image19.emf"/><Relationship Id="rId12" Type="http://schemas.openxmlformats.org/officeDocument/2006/relationships/control" Target="../activeX/activeX20.xml"/><Relationship Id="rId17" Type="http://schemas.openxmlformats.org/officeDocument/2006/relationships/image" Target="../media/image24.emf"/><Relationship Id="rId2" Type="http://schemas.openxmlformats.org/officeDocument/2006/relationships/drawing" Target="../drawings/drawing2.xml"/><Relationship Id="rId16" Type="http://schemas.openxmlformats.org/officeDocument/2006/relationships/control" Target="../activeX/activeX22.xml"/><Relationship Id="rId1" Type="http://schemas.openxmlformats.org/officeDocument/2006/relationships/printerSettings" Target="../printerSettings/printerSettings4.bin"/><Relationship Id="rId6" Type="http://schemas.openxmlformats.org/officeDocument/2006/relationships/control" Target="../activeX/activeX17.xml"/><Relationship Id="rId11" Type="http://schemas.openxmlformats.org/officeDocument/2006/relationships/image" Target="../media/image21.emf"/><Relationship Id="rId5" Type="http://schemas.openxmlformats.org/officeDocument/2006/relationships/image" Target="../media/image18.emf"/><Relationship Id="rId15" Type="http://schemas.openxmlformats.org/officeDocument/2006/relationships/image" Target="../media/image23.emf"/><Relationship Id="rId10" Type="http://schemas.openxmlformats.org/officeDocument/2006/relationships/control" Target="../activeX/activeX19.xml"/><Relationship Id="rId19" Type="http://schemas.openxmlformats.org/officeDocument/2006/relationships/image" Target="../media/image25.emf"/><Relationship Id="rId4" Type="http://schemas.openxmlformats.org/officeDocument/2006/relationships/control" Target="../activeX/activeX16.xml"/><Relationship Id="rId9" Type="http://schemas.openxmlformats.org/officeDocument/2006/relationships/image" Target="../media/image20.emf"/><Relationship Id="rId14" Type="http://schemas.openxmlformats.org/officeDocument/2006/relationships/control" Target="../activeX/activeX2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indexed="45"/>
  </sheetPr>
  <dimension ref="B2:IV65536"/>
  <sheetViews>
    <sheetView topLeftCell="A85" workbookViewId="0">
      <selection activeCell="E106" sqref="E106"/>
    </sheetView>
  </sheetViews>
  <sheetFormatPr defaultRowHeight="12.75" x14ac:dyDescent="0.2"/>
  <cols>
    <col min="2" max="2" width="10.140625" bestFit="1" customWidth="1"/>
  </cols>
  <sheetData>
    <row r="2" spans="3:4" x14ac:dyDescent="0.2">
      <c r="C2" t="s">
        <v>236</v>
      </c>
    </row>
    <row r="5" spans="3:4" x14ac:dyDescent="0.2">
      <c r="C5" t="s">
        <v>193</v>
      </c>
    </row>
    <row r="7" spans="3:4" x14ac:dyDescent="0.2">
      <c r="C7" t="s">
        <v>194</v>
      </c>
    </row>
    <row r="9" spans="3:4" x14ac:dyDescent="0.2">
      <c r="C9" t="s">
        <v>195</v>
      </c>
    </row>
    <row r="10" spans="3:4" x14ac:dyDescent="0.2">
      <c r="C10" t="s">
        <v>216</v>
      </c>
    </row>
    <row r="11" spans="3:4" x14ac:dyDescent="0.2">
      <c r="C11" t="s">
        <v>217</v>
      </c>
    </row>
    <row r="13" spans="3:4" x14ac:dyDescent="0.2">
      <c r="C13" t="s">
        <v>204</v>
      </c>
    </row>
    <row r="14" spans="3:4" x14ac:dyDescent="0.2">
      <c r="C14" t="s">
        <v>196</v>
      </c>
    </row>
    <row r="15" spans="3:4" x14ac:dyDescent="0.2">
      <c r="C15" t="s">
        <v>197</v>
      </c>
    </row>
    <row r="16" spans="3:4" x14ac:dyDescent="0.2">
      <c r="D16" t="s">
        <v>198</v>
      </c>
    </row>
    <row r="17" spans="3:4" x14ac:dyDescent="0.2">
      <c r="D17" t="s">
        <v>199</v>
      </c>
    </row>
    <row r="18" spans="3:4" x14ac:dyDescent="0.2">
      <c r="D18" t="s">
        <v>200</v>
      </c>
    </row>
    <row r="19" spans="3:4" x14ac:dyDescent="0.2">
      <c r="D19" t="s">
        <v>201</v>
      </c>
    </row>
    <row r="20" spans="3:4" x14ac:dyDescent="0.2">
      <c r="C20" t="s">
        <v>202</v>
      </c>
    </row>
    <row r="21" spans="3:4" x14ac:dyDescent="0.2">
      <c r="C21" t="s">
        <v>203</v>
      </c>
    </row>
    <row r="25" spans="3:4" x14ac:dyDescent="0.2">
      <c r="C25" t="s">
        <v>210</v>
      </c>
    </row>
    <row r="26" spans="3:4" x14ac:dyDescent="0.2">
      <c r="C26" t="s">
        <v>211</v>
      </c>
    </row>
    <row r="27" spans="3:4" x14ac:dyDescent="0.2">
      <c r="C27" t="s">
        <v>212</v>
      </c>
    </row>
    <row r="29" spans="3:4" x14ac:dyDescent="0.2">
      <c r="C29" t="s">
        <v>213</v>
      </c>
    </row>
    <row r="30" spans="3:4" x14ac:dyDescent="0.2">
      <c r="C30" t="s">
        <v>214</v>
      </c>
    </row>
    <row r="32" spans="3:4" x14ac:dyDescent="0.2">
      <c r="C32" t="s">
        <v>215</v>
      </c>
    </row>
    <row r="34" spans="2:3" x14ac:dyDescent="0.2">
      <c r="C34" t="s">
        <v>222</v>
      </c>
    </row>
    <row r="35" spans="2:3" x14ac:dyDescent="0.2">
      <c r="C35" t="s">
        <v>223</v>
      </c>
    </row>
    <row r="36" spans="2:3" x14ac:dyDescent="0.2">
      <c r="C36" t="s">
        <v>224</v>
      </c>
    </row>
    <row r="37" spans="2:3" x14ac:dyDescent="0.2">
      <c r="C37" t="s">
        <v>225</v>
      </c>
    </row>
    <row r="39" spans="2:3" x14ac:dyDescent="0.2">
      <c r="C39" t="s">
        <v>226</v>
      </c>
    </row>
    <row r="40" spans="2:3" x14ac:dyDescent="0.2">
      <c r="C40" t="s">
        <v>227</v>
      </c>
    </row>
    <row r="42" spans="2:3" x14ac:dyDescent="0.2">
      <c r="C42" t="s">
        <v>228</v>
      </c>
    </row>
    <row r="46" spans="2:3" x14ac:dyDescent="0.2">
      <c r="B46" s="98" t="s">
        <v>244</v>
      </c>
      <c r="C46" t="s">
        <v>245</v>
      </c>
    </row>
    <row r="47" spans="2:3" x14ac:dyDescent="0.2">
      <c r="C47" t="s">
        <v>246</v>
      </c>
    </row>
    <row r="48" spans="2:3" x14ac:dyDescent="0.2">
      <c r="C48" t="s">
        <v>247</v>
      </c>
    </row>
    <row r="49" spans="2:3" x14ac:dyDescent="0.2">
      <c r="C49" t="s">
        <v>248</v>
      </c>
    </row>
    <row r="52" spans="2:3" x14ac:dyDescent="0.2">
      <c r="B52" s="108" t="s">
        <v>261</v>
      </c>
      <c r="C52" s="105" t="s">
        <v>262</v>
      </c>
    </row>
    <row r="53" spans="2:3" x14ac:dyDescent="0.2">
      <c r="C53" s="105" t="s">
        <v>263</v>
      </c>
    </row>
    <row r="58" spans="2:3" x14ac:dyDescent="0.2">
      <c r="B58" s="110">
        <v>42663</v>
      </c>
      <c r="C58" s="105" t="s">
        <v>282</v>
      </c>
    </row>
    <row r="59" spans="2:3" x14ac:dyDescent="0.2">
      <c r="C59" s="105" t="s">
        <v>283</v>
      </c>
    </row>
    <row r="63" spans="2:3" x14ac:dyDescent="0.2">
      <c r="B63" s="110">
        <v>42837</v>
      </c>
      <c r="C63" s="105" t="s">
        <v>304</v>
      </c>
    </row>
    <row r="64" spans="2:3" x14ac:dyDescent="0.2">
      <c r="C64" s="105" t="s">
        <v>305</v>
      </c>
    </row>
    <row r="66" spans="2:3" x14ac:dyDescent="0.2">
      <c r="C66" s="105" t="s">
        <v>306</v>
      </c>
    </row>
    <row r="67" spans="2:3" x14ac:dyDescent="0.2">
      <c r="C67" s="105" t="s">
        <v>307</v>
      </c>
    </row>
    <row r="72" spans="2:3" x14ac:dyDescent="0.2">
      <c r="B72" s="110">
        <v>43592</v>
      </c>
      <c r="C72" s="105" t="s">
        <v>318</v>
      </c>
    </row>
    <row r="73" spans="2:3" x14ac:dyDescent="0.2">
      <c r="C73" s="105" t="s">
        <v>319</v>
      </c>
    </row>
    <row r="75" spans="2:3" x14ac:dyDescent="0.2">
      <c r="C75" s="105" t="s">
        <v>320</v>
      </c>
    </row>
    <row r="77" spans="2:3" x14ac:dyDescent="0.2">
      <c r="C77" s="105" t="s">
        <v>321</v>
      </c>
    </row>
    <row r="78" spans="2:3" x14ac:dyDescent="0.2">
      <c r="C78" s="105" t="s">
        <v>322</v>
      </c>
    </row>
    <row r="80" spans="2:3" x14ac:dyDescent="0.2">
      <c r="C80" s="105" t="s">
        <v>345</v>
      </c>
    </row>
    <row r="81" spans="3:3" x14ac:dyDescent="0.2">
      <c r="C81" s="105" t="s">
        <v>346</v>
      </c>
    </row>
    <row r="83" spans="3:3" x14ac:dyDescent="0.2">
      <c r="C83" s="105" t="s">
        <v>347</v>
      </c>
    </row>
    <row r="85" spans="3:3" x14ac:dyDescent="0.2">
      <c r="C85" s="105" t="s">
        <v>353</v>
      </c>
    </row>
    <row r="86" spans="3:3" x14ac:dyDescent="0.2">
      <c r="C86" s="105" t="s">
        <v>354</v>
      </c>
    </row>
    <row r="87" spans="3:3" x14ac:dyDescent="0.2">
      <c r="C87" s="105" t="s">
        <v>355</v>
      </c>
    </row>
    <row r="89" spans="3:3" x14ac:dyDescent="0.2">
      <c r="C89" t="s">
        <v>360</v>
      </c>
    </row>
    <row r="90" spans="3:3" x14ac:dyDescent="0.2">
      <c r="C90" t="s">
        <v>361</v>
      </c>
    </row>
    <row r="92" spans="3:3" x14ac:dyDescent="0.2">
      <c r="C92" t="s">
        <v>366</v>
      </c>
    </row>
    <row r="93" spans="3:3" x14ac:dyDescent="0.2">
      <c r="C93" t="s">
        <v>367</v>
      </c>
    </row>
    <row r="95" spans="3:3" x14ac:dyDescent="0.2">
      <c r="C95" t="s">
        <v>368</v>
      </c>
    </row>
    <row r="96" spans="3:3" x14ac:dyDescent="0.2">
      <c r="C96" t="s">
        <v>369</v>
      </c>
    </row>
    <row r="101" spans="2:3" x14ac:dyDescent="0.2">
      <c r="B101" s="110">
        <v>44046</v>
      </c>
      <c r="C101" s="105" t="s">
        <v>376</v>
      </c>
    </row>
    <row r="103" spans="2:3" x14ac:dyDescent="0.2">
      <c r="C103" s="105" t="s">
        <v>378</v>
      </c>
    </row>
    <row r="104" spans="2:3" x14ac:dyDescent="0.2">
      <c r="C104" s="105" t="s">
        <v>377</v>
      </c>
    </row>
    <row r="65534" spans="254:256" x14ac:dyDescent="0.2">
      <c r="IT65534" s="96"/>
      <c r="IU65534" s="96"/>
      <c r="IV65534" s="96"/>
    </row>
    <row r="65535" spans="254:256" x14ac:dyDescent="0.2">
      <c r="IT65535" s="96"/>
      <c r="IU65535" s="109" t="s">
        <v>264</v>
      </c>
      <c r="IV65535" s="96"/>
    </row>
    <row r="65536" spans="254:256" x14ac:dyDescent="0.2">
      <c r="IT65536" s="96"/>
      <c r="IU65536" s="96" t="s">
        <v>237</v>
      </c>
      <c r="IV65536" s="96"/>
    </row>
  </sheetData>
  <sheetProtection algorithmName="SHA-512" hashValue="cmvsb74FzB+NL5gI8DCvg4y3Ii8NDozXqIBWHXiiht6JDyQLXFZy7AXiIWO4GdcMaRK/8gBe2O0nHXbLX5gBfQ==" saltValue="+F/E22kKvjpOwQorBWRtQw==" spinCount="100000" sheet="1" objects="1" scenarios="1"/>
  <phoneticPr fontId="4" type="noConversion"/>
  <pageMargins left="0.75" right="0.75" top="1" bottom="1" header="0.5" footer="0.5"/>
  <pageSetup orientation="portrait" verticalDpi="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45"/>
  </sheetPr>
  <dimension ref="A1:Q92"/>
  <sheetViews>
    <sheetView showGridLines="0" topLeftCell="A43" workbookViewId="0">
      <selection activeCell="C68" sqref="C68"/>
    </sheetView>
  </sheetViews>
  <sheetFormatPr defaultColWidth="0" defaultRowHeight="12.75" zeroHeight="1" x14ac:dyDescent="0.2"/>
  <cols>
    <col min="1" max="16" width="9.140625" customWidth="1"/>
  </cols>
  <sheetData>
    <row r="1" spans="1:6" x14ac:dyDescent="0.2">
      <c r="A1" s="10"/>
    </row>
    <row r="2" spans="1:6" x14ac:dyDescent="0.2"/>
    <row r="3" spans="1:6" x14ac:dyDescent="0.2"/>
    <row r="4" spans="1:6" x14ac:dyDescent="0.2"/>
    <row r="5" spans="1:6" x14ac:dyDescent="0.2"/>
    <row r="6" spans="1:6" x14ac:dyDescent="0.2">
      <c r="C6" t="s">
        <v>57</v>
      </c>
    </row>
    <row r="7" spans="1:6" x14ac:dyDescent="0.2">
      <c r="C7" t="s">
        <v>91</v>
      </c>
    </row>
    <row r="8" spans="1:6" x14ac:dyDescent="0.2">
      <c r="C8" t="s">
        <v>58</v>
      </c>
    </row>
    <row r="9" spans="1:6" x14ac:dyDescent="0.2"/>
    <row r="10" spans="1:6" x14ac:dyDescent="0.2">
      <c r="C10" t="s">
        <v>72</v>
      </c>
    </row>
    <row r="11" spans="1:6" x14ac:dyDescent="0.2">
      <c r="C11" t="s">
        <v>59</v>
      </c>
    </row>
    <row r="12" spans="1:6" x14ac:dyDescent="0.2"/>
    <row r="13" spans="1:6" x14ac:dyDescent="0.2">
      <c r="C13" t="s">
        <v>61</v>
      </c>
    </row>
    <row r="14" spans="1:6" x14ac:dyDescent="0.2">
      <c r="B14" s="36"/>
      <c r="C14" s="161" t="s">
        <v>60</v>
      </c>
      <c r="D14" s="161"/>
      <c r="E14" s="161"/>
      <c r="F14" s="161"/>
    </row>
    <row r="15" spans="1:6" x14ac:dyDescent="0.2"/>
    <row r="16" spans="1:6" x14ac:dyDescent="0.2">
      <c r="C16" s="35" t="s">
        <v>62</v>
      </c>
    </row>
    <row r="17" spans="3:3" x14ac:dyDescent="0.2">
      <c r="C17" t="s">
        <v>70</v>
      </c>
    </row>
    <row r="18" spans="3:3" x14ac:dyDescent="0.2">
      <c r="C18" t="s">
        <v>63</v>
      </c>
    </row>
    <row r="19" spans="3:3" x14ac:dyDescent="0.2">
      <c r="C19" t="s">
        <v>64</v>
      </c>
    </row>
    <row r="20" spans="3:3" x14ac:dyDescent="0.2">
      <c r="C20" t="s">
        <v>65</v>
      </c>
    </row>
    <row r="21" spans="3:3" x14ac:dyDescent="0.2">
      <c r="C21" t="s">
        <v>66</v>
      </c>
    </row>
    <row r="22" spans="3:3" x14ac:dyDescent="0.2">
      <c r="C22" t="s">
        <v>71</v>
      </c>
    </row>
    <row r="23" spans="3:3" x14ac:dyDescent="0.2">
      <c r="C23" t="s">
        <v>67</v>
      </c>
    </row>
    <row r="24" spans="3:3" x14ac:dyDescent="0.2"/>
    <row r="25" spans="3:3" x14ac:dyDescent="0.2">
      <c r="C25" t="s">
        <v>68</v>
      </c>
    </row>
    <row r="26" spans="3:3" x14ac:dyDescent="0.2"/>
    <row r="27" spans="3:3" x14ac:dyDescent="0.2">
      <c r="C27" t="s">
        <v>74</v>
      </c>
    </row>
    <row r="28" spans="3:3" x14ac:dyDescent="0.2"/>
    <row r="29" spans="3:3" x14ac:dyDescent="0.2">
      <c r="C29" t="s">
        <v>114</v>
      </c>
    </row>
    <row r="30" spans="3:3" x14ac:dyDescent="0.2">
      <c r="C30" t="s">
        <v>115</v>
      </c>
    </row>
    <row r="31" spans="3:3" x14ac:dyDescent="0.2">
      <c r="C31" t="s">
        <v>116</v>
      </c>
    </row>
    <row r="32" spans="3:3" x14ac:dyDescent="0.2"/>
    <row r="33" spans="3:5" x14ac:dyDescent="0.2">
      <c r="C33" t="s">
        <v>174</v>
      </c>
    </row>
    <row r="34" spans="3:5" x14ac:dyDescent="0.2"/>
    <row r="35" spans="3:5" x14ac:dyDescent="0.2">
      <c r="C35" t="s">
        <v>208</v>
      </c>
      <c r="E35" t="s">
        <v>209</v>
      </c>
    </row>
    <row r="36" spans="3:5" x14ac:dyDescent="0.2">
      <c r="E36" t="s">
        <v>207</v>
      </c>
    </row>
    <row r="37" spans="3:5" x14ac:dyDescent="0.2"/>
    <row r="38" spans="3:5" x14ac:dyDescent="0.2">
      <c r="C38" t="s">
        <v>240</v>
      </c>
    </row>
    <row r="39" spans="3:5" x14ac:dyDescent="0.2">
      <c r="C39" t="s">
        <v>239</v>
      </c>
    </row>
    <row r="40" spans="3:5" x14ac:dyDescent="0.2">
      <c r="C40" t="s">
        <v>242</v>
      </c>
    </row>
    <row r="41" spans="3:5" x14ac:dyDescent="0.2">
      <c r="C41" t="s">
        <v>243</v>
      </c>
    </row>
    <row r="42" spans="3:5" x14ac:dyDescent="0.2">
      <c r="C42" t="s">
        <v>249</v>
      </c>
    </row>
    <row r="43" spans="3:5" x14ac:dyDescent="0.2"/>
    <row r="44" spans="3:5" x14ac:dyDescent="0.2">
      <c r="C44" t="s">
        <v>252</v>
      </c>
    </row>
    <row r="45" spans="3:5" x14ac:dyDescent="0.2"/>
    <row r="46" spans="3:5" x14ac:dyDescent="0.2">
      <c r="C46" t="s">
        <v>255</v>
      </c>
    </row>
    <row r="47" spans="3:5" x14ac:dyDescent="0.2"/>
    <row r="48" spans="3:5" x14ac:dyDescent="0.2">
      <c r="C48" s="105" t="s">
        <v>259</v>
      </c>
    </row>
    <row r="49" spans="3:4" x14ac:dyDescent="0.2">
      <c r="C49" s="105"/>
    </row>
    <row r="50" spans="3:4" x14ac:dyDescent="0.2">
      <c r="C50" s="105" t="s">
        <v>269</v>
      </c>
    </row>
    <row r="51" spans="3:4" x14ac:dyDescent="0.2">
      <c r="C51" s="105"/>
    </row>
    <row r="52" spans="3:4" x14ac:dyDescent="0.2">
      <c r="C52" s="105" t="s">
        <v>291</v>
      </c>
    </row>
    <row r="53" spans="3:4" x14ac:dyDescent="0.2">
      <c r="C53" s="105"/>
    </row>
    <row r="54" spans="3:4" x14ac:dyDescent="0.2">
      <c r="C54" s="105" t="s">
        <v>348</v>
      </c>
    </row>
    <row r="55" spans="3:4" x14ac:dyDescent="0.2">
      <c r="C55" s="105"/>
      <c r="D55" s="105" t="s">
        <v>356</v>
      </c>
    </row>
    <row r="56" spans="3:4" x14ac:dyDescent="0.2">
      <c r="C56" s="105"/>
      <c r="D56" s="105" t="s">
        <v>357</v>
      </c>
    </row>
    <row r="57" spans="3:4" x14ac:dyDescent="0.2">
      <c r="C57" s="105"/>
      <c r="D57" s="105" t="s">
        <v>364</v>
      </c>
    </row>
    <row r="58" spans="3:4" x14ac:dyDescent="0.2">
      <c r="C58" s="105"/>
      <c r="D58" s="105" t="s">
        <v>365</v>
      </c>
    </row>
    <row r="59" spans="3:4" x14ac:dyDescent="0.2">
      <c r="C59" s="105"/>
      <c r="D59" s="105" t="s">
        <v>358</v>
      </c>
    </row>
    <row r="60" spans="3:4" x14ac:dyDescent="0.2">
      <c r="C60" s="105"/>
      <c r="D60" s="105" t="s">
        <v>359</v>
      </c>
    </row>
    <row r="61" spans="3:4" x14ac:dyDescent="0.2">
      <c r="C61" s="105"/>
      <c r="D61" s="105" t="s">
        <v>362</v>
      </c>
    </row>
    <row r="62" spans="3:4" x14ac:dyDescent="0.2"/>
    <row r="63" spans="3:4" x14ac:dyDescent="0.2">
      <c r="C63" s="105" t="s">
        <v>379</v>
      </c>
    </row>
    <row r="64" spans="3:4" x14ac:dyDescent="0.2">
      <c r="C64" s="105" t="s">
        <v>380</v>
      </c>
    </row>
    <row r="65" spans="1:17" x14ac:dyDescent="0.2"/>
    <row r="66" spans="1:17" x14ac:dyDescent="0.2"/>
    <row r="67" spans="1:17" x14ac:dyDescent="0.2">
      <c r="C67" t="s">
        <v>159</v>
      </c>
    </row>
    <row r="68" spans="1:17" ht="9.9499999999999993" customHeight="1" x14ac:dyDescent="0.2">
      <c r="C68" s="146" t="s">
        <v>69</v>
      </c>
    </row>
    <row r="69" spans="1:17" ht="9.9499999999999993" customHeight="1" x14ac:dyDescent="0.2"/>
    <row r="70" spans="1:17" x14ac:dyDescent="0.2">
      <c r="A70" s="146"/>
      <c r="B70" s="146"/>
      <c r="C70" s="105" t="s">
        <v>381</v>
      </c>
      <c r="D70" s="146"/>
      <c r="E70" s="146"/>
      <c r="F70" s="146"/>
      <c r="G70" s="146"/>
      <c r="H70" s="146"/>
      <c r="I70" s="146"/>
      <c r="J70" s="146"/>
      <c r="K70" s="146"/>
      <c r="L70" s="146"/>
      <c r="M70" s="146"/>
      <c r="N70" s="146"/>
      <c r="O70" s="146"/>
      <c r="P70" s="146"/>
    </row>
    <row r="71" spans="1:17" hidden="1" x14ac:dyDescent="0.2">
      <c r="A71" s="146"/>
      <c r="B71" s="146"/>
      <c r="C71" s="146"/>
      <c r="D71" s="146"/>
      <c r="E71" s="146"/>
      <c r="F71" s="146"/>
      <c r="G71" s="146"/>
      <c r="H71" s="146"/>
      <c r="I71" s="146"/>
      <c r="J71" s="146"/>
      <c r="K71" s="146"/>
      <c r="L71" s="146"/>
      <c r="M71" s="146"/>
      <c r="N71" s="146"/>
      <c r="O71" s="146"/>
      <c r="P71" s="146"/>
    </row>
    <row r="72" spans="1:17" hidden="1" x14ac:dyDescent="0.2">
      <c r="A72" s="146"/>
      <c r="B72" s="146"/>
      <c r="C72" s="146"/>
      <c r="D72" s="146"/>
      <c r="E72" s="146"/>
      <c r="F72" s="146"/>
      <c r="G72" s="146"/>
      <c r="H72" s="146"/>
      <c r="I72" s="146"/>
      <c r="J72" s="146"/>
      <c r="K72" s="146"/>
      <c r="L72" s="146"/>
      <c r="M72" s="146"/>
      <c r="N72" s="146"/>
      <c r="O72" s="146"/>
      <c r="P72" s="146"/>
    </row>
    <row r="73" spans="1:17" hidden="1" x14ac:dyDescent="0.2">
      <c r="A73" s="146"/>
      <c r="B73" s="146"/>
      <c r="C73" s="146"/>
      <c r="D73" s="146"/>
      <c r="E73" s="146"/>
      <c r="F73" s="146"/>
      <c r="G73" s="146"/>
      <c r="H73" s="146"/>
      <c r="I73" s="146"/>
      <c r="J73" s="146"/>
      <c r="K73" s="146"/>
      <c r="L73" s="146"/>
      <c r="M73" s="146"/>
      <c r="N73" s="146"/>
      <c r="O73" s="146"/>
      <c r="P73" s="146"/>
    </row>
    <row r="74" spans="1:17" hidden="1" x14ac:dyDescent="0.2">
      <c r="A74" s="146"/>
      <c r="B74" s="146"/>
      <c r="C74" s="146"/>
      <c r="D74" s="146"/>
      <c r="E74" s="146"/>
      <c r="F74" s="146"/>
      <c r="G74" s="146"/>
      <c r="H74" s="146"/>
      <c r="I74" s="146"/>
      <c r="J74" s="146"/>
      <c r="K74" s="146"/>
      <c r="L74" s="146"/>
      <c r="M74" s="146"/>
      <c r="N74" s="146"/>
      <c r="O74" s="146"/>
      <c r="P74" s="146"/>
    </row>
    <row r="75" spans="1:17" hidden="1" x14ac:dyDescent="0.2">
      <c r="A75" s="146"/>
      <c r="B75" s="146"/>
      <c r="C75" s="146"/>
      <c r="D75" s="146"/>
      <c r="E75" s="146"/>
      <c r="F75" s="146"/>
      <c r="G75" s="146"/>
      <c r="H75" s="146"/>
      <c r="I75" s="146"/>
      <c r="J75" s="146"/>
      <c r="K75" s="146"/>
      <c r="L75" s="146"/>
      <c r="M75" s="146"/>
      <c r="N75" s="146"/>
      <c r="O75" s="146"/>
      <c r="P75" s="146"/>
    </row>
    <row r="76" spans="1:17" hidden="1" x14ac:dyDescent="0.2"/>
    <row r="77" spans="1:17" hidden="1" x14ac:dyDescent="0.2"/>
    <row r="78" spans="1:17" ht="9.9499999999999993" hidden="1" customHeight="1" x14ac:dyDescent="0.2"/>
    <row r="79" spans="1:17" hidden="1" x14ac:dyDescent="0.2"/>
    <row r="80" spans="1:17" hidden="1" x14ac:dyDescent="0.2">
      <c r="Q80" s="10"/>
    </row>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sheetData>
  <sheetProtection algorithmName="SHA-512" hashValue="5ye15MhDoqGgE5ZQh1aQntqELT9t1fakADa+Fz/ZAop49fRe8Eoy21rjco8FtOENHF+8HMrojvMzbEM9GvQUBg==" saltValue="0fSOXttHrIoJ6YWZGvxwJg==" spinCount="100000" sheet="1" objects="1" scenarios="1" selectLockedCells="1"/>
  <mergeCells count="1">
    <mergeCell ref="C14:F14"/>
  </mergeCells>
  <phoneticPr fontId="4" type="noConversion"/>
  <hyperlinks>
    <hyperlink ref="C14" r:id="rId1" xr:uid="{00000000-0004-0000-0100-000000000000}"/>
  </hyperlinks>
  <pageMargins left="0.75" right="0.75" top="1" bottom="1" header="0.5" footer="0.5"/>
  <pageSetup orientation="portrait" verticalDpi="4294967295"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3A37-27BC-4CED-94E5-B9E85D703984}">
  <sheetPr codeName="Sheet2">
    <tabColor indexed="45"/>
  </sheetPr>
  <dimension ref="B3:G44"/>
  <sheetViews>
    <sheetView workbookViewId="0">
      <selection activeCell="F26" sqref="F26"/>
    </sheetView>
  </sheetViews>
  <sheetFormatPr defaultRowHeight="12.75" x14ac:dyDescent="0.2"/>
  <sheetData>
    <row r="3" spans="3:6" x14ac:dyDescent="0.2">
      <c r="C3" s="40" t="s">
        <v>118</v>
      </c>
      <c r="F3" t="s">
        <v>119</v>
      </c>
    </row>
    <row r="4" spans="3:6" x14ac:dyDescent="0.2">
      <c r="C4" s="40"/>
      <c r="F4" s="90" t="s">
        <v>303</v>
      </c>
    </row>
    <row r="5" spans="3:6" x14ac:dyDescent="0.2">
      <c r="C5" s="40">
        <v>2018</v>
      </c>
    </row>
    <row r="6" spans="3:6" x14ac:dyDescent="0.2">
      <c r="C6" s="40">
        <v>2019</v>
      </c>
    </row>
    <row r="7" spans="3:6" x14ac:dyDescent="0.2">
      <c r="C7" s="40">
        <v>2020</v>
      </c>
    </row>
    <row r="8" spans="3:6" x14ac:dyDescent="0.2">
      <c r="C8" s="40">
        <v>2021</v>
      </c>
    </row>
    <row r="9" spans="3:6" x14ac:dyDescent="0.2">
      <c r="C9" s="40">
        <v>2022</v>
      </c>
    </row>
    <row r="10" spans="3:6" x14ac:dyDescent="0.2">
      <c r="C10" s="40">
        <v>2023</v>
      </c>
    </row>
    <row r="11" spans="3:6" x14ac:dyDescent="0.2">
      <c r="C11" s="40">
        <v>2024</v>
      </c>
    </row>
    <row r="13" spans="3:6" x14ac:dyDescent="0.2">
      <c r="C13" s="40"/>
    </row>
    <row r="14" spans="3:6" x14ac:dyDescent="0.2">
      <c r="C14" s="40"/>
    </row>
    <row r="15" spans="3:6" x14ac:dyDescent="0.2">
      <c r="C15" s="40"/>
    </row>
    <row r="16" spans="3:6" x14ac:dyDescent="0.2">
      <c r="C16" s="40"/>
    </row>
    <row r="17" spans="2:7" x14ac:dyDescent="0.2">
      <c r="C17" s="40"/>
    </row>
    <row r="18" spans="2:7" x14ac:dyDescent="0.2">
      <c r="C18" s="40"/>
    </row>
    <row r="19" spans="2:7" x14ac:dyDescent="0.2">
      <c r="C19" s="40"/>
    </row>
    <row r="22" spans="2:7" x14ac:dyDescent="0.2">
      <c r="B22" t="s">
        <v>95</v>
      </c>
      <c r="D22" t="s">
        <v>152</v>
      </c>
      <c r="F22" t="s">
        <v>148</v>
      </c>
    </row>
    <row r="23" spans="2:7" x14ac:dyDescent="0.2">
      <c r="B23" s="10" t="b">
        <v>0</v>
      </c>
      <c r="D23" s="10" t="b">
        <v>0</v>
      </c>
      <c r="F23" s="10" t="b">
        <v>0</v>
      </c>
    </row>
    <row r="25" spans="2:7" x14ac:dyDescent="0.2">
      <c r="B25" s="36" t="s">
        <v>149</v>
      </c>
      <c r="C25" s="36"/>
      <c r="D25" s="36" t="s">
        <v>150</v>
      </c>
      <c r="E25" s="36"/>
      <c r="F25" s="36" t="s">
        <v>153</v>
      </c>
      <c r="G25" s="36"/>
    </row>
    <row r="26" spans="2:7" x14ac:dyDescent="0.2">
      <c r="B26" s="10" t="b">
        <v>0</v>
      </c>
      <c r="D26" s="10" t="b">
        <v>1</v>
      </c>
      <c r="F26" s="10" t="b">
        <v>0</v>
      </c>
    </row>
    <row r="28" spans="2:7" x14ac:dyDescent="0.2">
      <c r="B28" s="105" t="s">
        <v>343</v>
      </c>
    </row>
    <row r="29" spans="2:7" x14ac:dyDescent="0.2">
      <c r="B29" s="10" t="b">
        <v>0</v>
      </c>
    </row>
    <row r="35" spans="2:6" x14ac:dyDescent="0.2">
      <c r="B35" s="105" t="s">
        <v>339</v>
      </c>
      <c r="D35" s="105" t="s">
        <v>340</v>
      </c>
      <c r="F35" s="105" t="s">
        <v>344</v>
      </c>
    </row>
    <row r="36" spans="2:6" x14ac:dyDescent="0.2">
      <c r="B36" s="10" t="b">
        <v>0</v>
      </c>
      <c r="D36" s="10" t="b">
        <v>0</v>
      </c>
      <c r="F36" s="10">
        <f>COUNTIF(B36,TRUE)+COUNTIF(D36,TRUE)+COUNTIF(B39,TRUE) +COUNTIF(D39,TRUE)</f>
        <v>0</v>
      </c>
    </row>
    <row r="38" spans="2:6" x14ac:dyDescent="0.2">
      <c r="B38" s="105" t="s">
        <v>341</v>
      </c>
      <c r="D38" s="105" t="s">
        <v>342</v>
      </c>
    </row>
    <row r="39" spans="2:6" x14ac:dyDescent="0.2">
      <c r="B39" s="10" t="b">
        <v>0</v>
      </c>
      <c r="D39" s="10" t="b">
        <v>0</v>
      </c>
    </row>
    <row r="43" spans="2:6" ht="15.75" x14ac:dyDescent="0.25">
      <c r="B43" s="19"/>
    </row>
    <row r="44" spans="2:6" ht="15.75" x14ac:dyDescent="0.25">
      <c r="B44" s="19"/>
    </row>
  </sheetData>
  <sheetProtection algorithmName="SHA-512" hashValue="QUb0wxL3RQRWABKW9bu42tD21uHWEs8GFetkq7LIshJDb7v3DS1Xz3K52UhzipYE6C5+BVgRqM9VKH0OlWPrOA==" saltValue="Wh2tQWS7Rychnf3+vgSuB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5"/>
    <pageSetUpPr fitToPage="1"/>
  </sheetPr>
  <dimension ref="C1:BW100"/>
  <sheetViews>
    <sheetView showGridLines="0" showRowColHeaders="0" tabSelected="1" zoomScaleNormal="100" workbookViewId="0">
      <selection activeCell="AJ53" sqref="AJ53"/>
    </sheetView>
  </sheetViews>
  <sheetFormatPr defaultColWidth="0" defaultRowHeight="12.75" zeroHeight="1" x14ac:dyDescent="0.2"/>
  <cols>
    <col min="1" max="1" width="2.7109375" customWidth="1"/>
    <col min="2" max="2" width="12.5703125" customWidth="1"/>
    <col min="3" max="5" width="2.7109375" customWidth="1"/>
    <col min="6" max="33" width="1.7109375" customWidth="1"/>
    <col min="34" max="34" width="18.140625" customWidth="1"/>
    <col min="35" max="35" width="3.5703125" customWidth="1"/>
    <col min="36" max="36" width="23.85546875" customWidth="1"/>
    <col min="37" max="53" width="1.7109375" customWidth="1"/>
    <col min="54" max="54" width="59.5703125" customWidth="1"/>
    <col min="55" max="74" width="10.7109375" customWidth="1"/>
    <col min="75" max="75" width="9.140625" customWidth="1"/>
    <col min="76" max="81" width="1.7109375" customWidth="1"/>
  </cols>
  <sheetData>
    <row r="1" spans="6:72" ht="107.25" customHeight="1" x14ac:dyDescent="0.2">
      <c r="BN1" s="36"/>
      <c r="BO1" s="36"/>
      <c r="BP1" s="36"/>
      <c r="BQ1" s="36"/>
      <c r="BR1" s="36"/>
      <c r="BS1" s="36"/>
      <c r="BT1" s="36"/>
    </row>
    <row r="2" spans="6:72" ht="15.75" x14ac:dyDescent="0.25">
      <c r="AD2" s="93"/>
      <c r="AE2" s="93"/>
      <c r="AF2" s="93"/>
      <c r="AG2" s="93"/>
      <c r="AH2" s="94" t="s">
        <v>117</v>
      </c>
      <c r="AI2" s="9"/>
      <c r="AJ2" s="92" t="s">
        <v>205</v>
      </c>
      <c r="AK2" s="91"/>
      <c r="AL2" s="91"/>
      <c r="AM2" s="91"/>
      <c r="AN2" s="91"/>
      <c r="AO2" s="91"/>
      <c r="AP2" s="91"/>
      <c r="AQ2" s="91"/>
      <c r="AR2" s="91"/>
      <c r="BB2" s="36"/>
      <c r="BN2" s="36"/>
      <c r="BO2" s="36"/>
      <c r="BP2" s="36"/>
      <c r="BQ2" s="36"/>
      <c r="BR2" s="36"/>
      <c r="BS2" s="36"/>
      <c r="BT2" s="36"/>
    </row>
    <row r="3" spans="6:72" x14ac:dyDescent="0.2">
      <c r="BN3" s="36"/>
      <c r="BO3" s="48"/>
      <c r="BP3" s="36"/>
      <c r="BQ3" s="36"/>
      <c r="BR3" s="36"/>
      <c r="BS3" s="36"/>
      <c r="BT3" s="36"/>
    </row>
    <row r="4" spans="6:72" ht="18" x14ac:dyDescent="0.25">
      <c r="F4" s="165" t="s">
        <v>0</v>
      </c>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BN4" s="36"/>
      <c r="BO4" s="48"/>
      <c r="BP4" s="36"/>
      <c r="BQ4" s="36"/>
      <c r="BR4" s="142"/>
      <c r="BS4" s="36"/>
      <c r="BT4" s="36"/>
    </row>
    <row r="5" spans="6:72" ht="18" x14ac:dyDescent="0.25">
      <c r="N5" s="1"/>
      <c r="BN5" s="36"/>
      <c r="BO5" s="48"/>
      <c r="BP5" s="36"/>
      <c r="BQ5" s="36"/>
      <c r="BR5" s="36"/>
      <c r="BS5" s="36"/>
      <c r="BT5" s="36"/>
    </row>
    <row r="6" spans="6:72" ht="18" x14ac:dyDescent="0.25">
      <c r="N6" s="1" t="s">
        <v>31</v>
      </c>
      <c r="Y6" s="169" t="s">
        <v>160</v>
      </c>
      <c r="Z6" s="169"/>
      <c r="AA6" s="169"/>
      <c r="AB6" s="169"/>
      <c r="AC6" s="169"/>
      <c r="AD6" s="169"/>
      <c r="AE6" s="169"/>
      <c r="AF6" s="169"/>
      <c r="AG6" s="169"/>
      <c r="AH6" s="169"/>
      <c r="AI6" s="169"/>
      <c r="AJ6" s="169"/>
      <c r="BN6" s="36"/>
      <c r="BO6" s="48"/>
      <c r="BP6" s="36"/>
      <c r="BQ6" s="36"/>
      <c r="BR6" s="36"/>
      <c r="BS6" s="36"/>
      <c r="BT6" s="36"/>
    </row>
    <row r="7" spans="6:72" ht="18" x14ac:dyDescent="0.25">
      <c r="N7" s="1" t="s">
        <v>32</v>
      </c>
      <c r="Y7" s="168" t="s">
        <v>93</v>
      </c>
      <c r="Z7" s="168"/>
      <c r="AA7" s="168"/>
      <c r="AB7" s="168"/>
      <c r="AC7" s="168"/>
      <c r="AD7" s="168"/>
      <c r="AE7" s="168"/>
      <c r="AF7" s="168"/>
      <c r="AG7" s="168"/>
      <c r="AH7" s="168"/>
      <c r="AI7" s="168"/>
      <c r="AJ7" s="168"/>
      <c r="BN7" s="36"/>
      <c r="BO7" s="48"/>
      <c r="BP7" s="36"/>
      <c r="BQ7" s="36"/>
      <c r="BR7" s="36"/>
      <c r="BS7" s="36"/>
      <c r="BT7" s="36"/>
    </row>
    <row r="8" spans="6:72" ht="18" x14ac:dyDescent="0.25">
      <c r="N8" s="1" t="s">
        <v>34</v>
      </c>
      <c r="Y8" s="167">
        <v>43172</v>
      </c>
      <c r="Z8" s="167"/>
      <c r="AA8" s="167"/>
      <c r="AB8" s="167"/>
      <c r="AC8" s="167"/>
      <c r="AD8" s="167"/>
      <c r="AE8" s="167"/>
      <c r="AF8" s="167"/>
      <c r="AG8" s="167"/>
      <c r="AH8" s="167"/>
      <c r="AI8" s="167"/>
      <c r="AJ8" s="167"/>
      <c r="BN8" s="36"/>
      <c r="BO8" s="48"/>
      <c r="BP8" s="36"/>
      <c r="BQ8" s="36"/>
      <c r="BR8" s="36"/>
      <c r="BS8" s="36"/>
      <c r="BT8" s="36"/>
    </row>
    <row r="9" spans="6:72" ht="18" x14ac:dyDescent="0.25">
      <c r="G9" s="2"/>
      <c r="H9" s="2"/>
      <c r="I9" s="2"/>
      <c r="J9" s="2"/>
      <c r="K9" s="2"/>
      <c r="L9" s="2"/>
      <c r="M9" s="2"/>
      <c r="N9" s="1" t="s">
        <v>206</v>
      </c>
      <c r="Y9" s="166"/>
      <c r="Z9" s="166"/>
      <c r="AA9" s="166"/>
      <c r="AB9" s="166"/>
      <c r="AC9" s="166"/>
      <c r="AD9" s="166"/>
      <c r="AE9" s="166"/>
      <c r="AF9" s="166"/>
      <c r="AG9" s="166"/>
      <c r="AH9" s="166"/>
      <c r="AI9" s="166"/>
      <c r="AJ9" s="166"/>
      <c r="AQ9" s="2"/>
      <c r="AR9" s="2"/>
      <c r="AS9" s="2"/>
      <c r="AT9" s="2"/>
      <c r="AU9" s="2"/>
      <c r="AV9" s="2"/>
      <c r="AW9" s="2"/>
      <c r="AX9" s="2"/>
      <c r="AY9" s="2"/>
      <c r="AZ9" s="2"/>
      <c r="BA9" s="2"/>
      <c r="BN9" s="36"/>
      <c r="BO9" s="48"/>
      <c r="BP9" s="36"/>
      <c r="BQ9" s="36"/>
      <c r="BR9" s="36"/>
      <c r="BS9" s="36"/>
      <c r="BT9" s="36"/>
    </row>
    <row r="10" spans="6:72" ht="15.75" thickBot="1" x14ac:dyDescent="0.2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2"/>
      <c r="AO10" s="2"/>
      <c r="AP10" s="2"/>
      <c r="AQ10" s="2"/>
      <c r="AR10" s="2"/>
      <c r="AS10" s="2"/>
      <c r="AT10" s="2"/>
      <c r="AU10" s="2"/>
      <c r="AV10" s="2"/>
      <c r="AW10" s="2"/>
      <c r="AX10" s="2"/>
      <c r="AY10" s="2"/>
      <c r="AZ10" s="2"/>
      <c r="BA10" s="2"/>
      <c r="BN10" s="36"/>
      <c r="BO10" s="48"/>
      <c r="BP10" s="36"/>
      <c r="BQ10" s="36"/>
      <c r="BR10" s="36"/>
      <c r="BS10" s="36"/>
      <c r="BT10" s="36"/>
    </row>
    <row r="11" spans="6:72" ht="18" x14ac:dyDescent="0.25">
      <c r="G11" s="2"/>
      <c r="H11" s="2"/>
      <c r="I11" s="2"/>
      <c r="J11" s="2"/>
      <c r="K11" s="42" t="str">
        <f>BR4 &amp;" Tables"</f>
        <v xml:space="preserve"> Tables</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N11" s="36"/>
      <c r="BO11" s="48"/>
      <c r="BP11" s="36"/>
      <c r="BQ11" s="36"/>
      <c r="BR11" s="36"/>
      <c r="BS11" s="36"/>
      <c r="BT11" s="36"/>
    </row>
    <row r="12" spans="6:72" ht="15" x14ac:dyDescent="0.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N12" s="36"/>
      <c r="BO12" s="48"/>
      <c r="BP12" s="36"/>
      <c r="BQ12" s="36"/>
      <c r="BR12" s="36"/>
      <c r="BS12" s="36"/>
      <c r="BT12" s="36"/>
    </row>
    <row r="13" spans="6:72" ht="15.75" x14ac:dyDescent="0.25">
      <c r="G13" s="2"/>
      <c r="H13" s="2"/>
      <c r="I13" s="83" t="s">
        <v>270</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5">
        <v>5000</v>
      </c>
      <c r="AQ13" s="2"/>
      <c r="AR13" s="2"/>
      <c r="AS13" s="2"/>
      <c r="AT13" s="2"/>
      <c r="AU13" s="2"/>
      <c r="AV13" s="2"/>
      <c r="AW13" s="2"/>
      <c r="AX13" s="2"/>
      <c r="AY13" s="2"/>
      <c r="AZ13" s="2"/>
      <c r="BA13" s="2"/>
      <c r="BN13" s="36"/>
      <c r="BO13" s="48"/>
      <c r="BP13" s="36"/>
      <c r="BQ13" s="36"/>
      <c r="BR13" s="36"/>
      <c r="BS13" s="36"/>
      <c r="BT13" s="36"/>
    </row>
    <row r="14" spans="6:72" ht="15" x14ac:dyDescent="0.2">
      <c r="G14" s="2"/>
      <c r="H14" s="2"/>
      <c r="I14" s="80" t="s">
        <v>170</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5"/>
      <c r="AQ14" s="2"/>
      <c r="AR14" s="2"/>
      <c r="AS14" s="2"/>
      <c r="AT14" s="2"/>
      <c r="AU14" s="2"/>
      <c r="AV14" s="2"/>
      <c r="AW14" s="2"/>
      <c r="AX14" s="2"/>
      <c r="AY14" s="2"/>
      <c r="AZ14" s="2"/>
      <c r="BA14" s="2"/>
      <c r="BN14" s="36"/>
      <c r="BO14" s="48"/>
      <c r="BP14" s="36"/>
      <c r="BQ14" s="36"/>
      <c r="BR14" s="36"/>
      <c r="BS14" s="36"/>
      <c r="BT14" s="36"/>
    </row>
    <row r="15" spans="6:72" ht="15.75" x14ac:dyDescent="0.25">
      <c r="G15" s="2"/>
      <c r="H15" s="2"/>
      <c r="I15" s="84" t="s">
        <v>302</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15"/>
      <c r="AQ15" s="2"/>
      <c r="AR15" s="2"/>
      <c r="AS15" s="2"/>
      <c r="AT15" s="2"/>
      <c r="AU15" s="2"/>
      <c r="AV15" s="2"/>
      <c r="AW15" s="2"/>
      <c r="AX15" s="2"/>
      <c r="AY15" s="2"/>
      <c r="AZ15" s="2"/>
      <c r="BA15" s="2"/>
      <c r="BN15" s="36"/>
      <c r="BO15" s="48"/>
      <c r="BP15" s="36"/>
      <c r="BQ15" s="36"/>
      <c r="BR15" s="36"/>
      <c r="BS15" s="36"/>
      <c r="BT15" s="36"/>
    </row>
    <row r="16" spans="6:72" ht="15.75" x14ac:dyDescent="0.25">
      <c r="G16" s="2"/>
      <c r="H16" s="2"/>
      <c r="I16" s="84" t="s">
        <v>313</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29"/>
      <c r="AQ16" s="2"/>
      <c r="AR16" s="2"/>
      <c r="AS16" s="2"/>
      <c r="AT16" s="2"/>
      <c r="AU16" s="2"/>
      <c r="AV16" s="2"/>
      <c r="AW16" s="2"/>
      <c r="AX16" s="2"/>
      <c r="AY16" s="2"/>
      <c r="AZ16" s="2"/>
      <c r="BA16" s="2"/>
      <c r="BN16" s="36"/>
      <c r="BO16" s="48"/>
      <c r="BP16" s="36"/>
      <c r="BQ16" s="36"/>
      <c r="BR16" s="36"/>
      <c r="BS16" s="36"/>
      <c r="BT16" s="36"/>
    </row>
    <row r="17" spans="3:75" ht="15.75" x14ac:dyDescent="0.25">
      <c r="G17" s="2"/>
      <c r="H17" s="2"/>
      <c r="I17" s="9" t="s">
        <v>138</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70">
        <f>SUM(AJ13:AJ16)</f>
        <v>5000</v>
      </c>
      <c r="AQ17" s="2"/>
      <c r="AR17" s="2"/>
      <c r="AS17" s="2"/>
      <c r="AT17" s="2"/>
      <c r="AU17" s="2"/>
      <c r="AV17" s="2"/>
      <c r="AW17" s="2"/>
      <c r="AX17" s="2"/>
      <c r="AY17" s="2"/>
      <c r="AZ17" s="2"/>
      <c r="BA17" s="2"/>
      <c r="BN17" s="36"/>
      <c r="BO17" s="48"/>
      <c r="BP17" s="36"/>
      <c r="BQ17" s="36"/>
      <c r="BR17" s="36"/>
      <c r="BS17" s="36"/>
      <c r="BT17" s="36"/>
    </row>
    <row r="18" spans="3:75" ht="15.75" x14ac:dyDescent="0.25">
      <c r="G18" s="2"/>
      <c r="H18" s="2"/>
      <c r="I18" s="9" t="s">
        <v>139</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0">
        <f>AJ17*12</f>
        <v>60000</v>
      </c>
      <c r="AQ18" s="2"/>
      <c r="AR18" s="2"/>
      <c r="AS18" s="2"/>
      <c r="AT18" s="2"/>
      <c r="AU18" s="2"/>
      <c r="AV18" s="2"/>
      <c r="AW18" s="2"/>
      <c r="AX18" s="2"/>
      <c r="AY18" s="2"/>
      <c r="AZ18" s="2"/>
      <c r="BA18" s="2"/>
      <c r="BN18" s="36"/>
      <c r="BO18" s="48"/>
      <c r="BP18" s="36"/>
      <c r="BQ18" s="36"/>
      <c r="BR18" s="36"/>
      <c r="BS18" s="36"/>
      <c r="BT18" s="36"/>
    </row>
    <row r="19" spans="3:75" ht="15" x14ac:dyDescent="0.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Q19" s="2"/>
      <c r="AR19" s="2"/>
      <c r="AS19" s="2"/>
      <c r="AT19" s="2"/>
      <c r="AU19" s="2"/>
      <c r="AV19" s="2"/>
      <c r="AW19" s="2"/>
      <c r="AX19" s="2"/>
      <c r="AY19" s="2"/>
      <c r="AZ19" s="2"/>
      <c r="BA19" s="2"/>
      <c r="BN19" s="36"/>
      <c r="BO19" s="48"/>
      <c r="BP19" s="36"/>
      <c r="BQ19" s="36"/>
      <c r="BR19" s="36"/>
      <c r="BS19" s="36"/>
      <c r="BT19" s="36"/>
    </row>
    <row r="20" spans="3:75" ht="15" x14ac:dyDescent="0.2">
      <c r="G20" s="2"/>
      <c r="H20" s="2"/>
      <c r="I20" s="2" t="s">
        <v>4</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95" t="str">
        <f>IF(AJ18*92.35%&lt;400,"0%", IF(AJ18*92.35%&lt;=137700, "15.3%", "2.9% + $17,074.80"))</f>
        <v>15.3%</v>
      </c>
      <c r="AQ20" s="2"/>
      <c r="AR20" s="2"/>
      <c r="AS20" s="2"/>
      <c r="AT20" s="2"/>
      <c r="AU20" s="2"/>
      <c r="AV20" s="2"/>
      <c r="AW20" s="2"/>
      <c r="AX20" s="2"/>
      <c r="AY20" s="2"/>
      <c r="AZ20" s="2"/>
      <c r="BA20" s="2"/>
      <c r="BN20" s="36"/>
      <c r="BO20" s="36"/>
      <c r="BP20" s="36"/>
      <c r="BQ20" s="36"/>
      <c r="BR20" s="36"/>
      <c r="BS20" s="36"/>
      <c r="BT20" s="36"/>
      <c r="BW20" s="3"/>
    </row>
    <row r="21" spans="3:75" ht="15.75" thickBot="1" x14ac:dyDescent="0.25">
      <c r="G21" s="2"/>
      <c r="H21" s="2"/>
      <c r="I21" s="2" t="s">
        <v>7</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73">
        <f>IF(AJ18*92.35%&lt;400,0,IF(AJ18*92.35%&lt;=137700,AJ18*92.35%*15.3%,(AJ18*92.35%*2.9%) + 17074.8))</f>
        <v>8477.73</v>
      </c>
      <c r="AQ21" s="2"/>
      <c r="AR21" s="2"/>
      <c r="AS21" s="2"/>
      <c r="AT21" s="2"/>
      <c r="AU21" s="2"/>
      <c r="AV21" s="2"/>
      <c r="AW21" s="2"/>
      <c r="AX21" s="2"/>
      <c r="AY21" s="2"/>
      <c r="AZ21" s="2"/>
      <c r="BA21" s="2"/>
      <c r="BG21" s="36"/>
      <c r="BH21" s="36"/>
      <c r="BI21" s="36"/>
      <c r="BJ21" s="36"/>
      <c r="BK21" s="36"/>
      <c r="BL21" s="36"/>
      <c r="BM21" s="36"/>
      <c r="BN21" s="36"/>
      <c r="BO21" s="36"/>
      <c r="BP21" s="36"/>
      <c r="BQ21" s="36"/>
      <c r="BR21" s="36"/>
      <c r="BS21" s="36"/>
      <c r="BT21" s="36"/>
    </row>
    <row r="22" spans="3:75" ht="16.5" thickTop="1" thickBot="1" x14ac:dyDescent="0.25">
      <c r="F22" s="4"/>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6"/>
      <c r="AK22" s="6"/>
      <c r="AL22" s="6"/>
      <c r="AM22" s="6"/>
      <c r="AN22" s="11"/>
      <c r="AO22" s="11"/>
      <c r="AP22" s="11"/>
      <c r="AQ22" s="12"/>
      <c r="AR22" s="12"/>
      <c r="AS22" s="12"/>
      <c r="AT22" s="12"/>
      <c r="AU22" s="12"/>
      <c r="AV22" s="2"/>
      <c r="AW22" s="2"/>
      <c r="AX22" s="2"/>
      <c r="AY22" s="2"/>
      <c r="AZ22" s="2"/>
      <c r="BA22" s="2"/>
      <c r="BG22" s="36"/>
      <c r="BH22" s="36"/>
      <c r="BI22" s="36"/>
      <c r="BJ22" s="36"/>
      <c r="BK22" s="36"/>
      <c r="BL22" s="36"/>
      <c r="BM22" s="36"/>
      <c r="BN22" s="36"/>
      <c r="BO22" s="36"/>
      <c r="BP22" s="36"/>
      <c r="BQ22" s="36"/>
      <c r="BR22" s="36"/>
      <c r="BS22" s="36"/>
      <c r="BT22" s="36"/>
    </row>
    <row r="23" spans="3:75" ht="15" x14ac:dyDescent="0.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12"/>
      <c r="AO23" s="12"/>
      <c r="AP23" s="12"/>
      <c r="AQ23" s="12"/>
      <c r="AR23" s="12"/>
      <c r="AS23" s="12"/>
      <c r="AT23" s="12"/>
      <c r="AU23" s="12"/>
      <c r="AV23" s="2"/>
      <c r="AW23" s="2"/>
      <c r="AX23" s="2"/>
      <c r="AY23" s="2"/>
      <c r="AZ23" s="2"/>
      <c r="BA23" s="2"/>
      <c r="BG23" s="36"/>
      <c r="BH23" s="36"/>
      <c r="BI23" s="36"/>
      <c r="BJ23" s="36"/>
      <c r="BK23" s="36"/>
      <c r="BL23" s="36"/>
      <c r="BM23" s="36"/>
    </row>
    <row r="24" spans="3:75" ht="15" x14ac:dyDescent="0.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G24" s="36"/>
      <c r="BH24" s="36"/>
      <c r="BI24" s="36"/>
      <c r="BJ24" s="36"/>
      <c r="BK24" s="36" t="b">
        <v>0</v>
      </c>
      <c r="BL24" s="36"/>
      <c r="BM24" s="36"/>
    </row>
    <row r="25" spans="3:75" ht="15" x14ac:dyDescent="0.2">
      <c r="C25" s="36"/>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G25" s="36"/>
      <c r="BH25" s="36"/>
      <c r="BI25" s="36"/>
      <c r="BJ25" s="36"/>
      <c r="BK25" s="36"/>
      <c r="BL25" s="36"/>
      <c r="BM25" s="36"/>
    </row>
    <row r="26" spans="3:75" ht="15" x14ac:dyDescent="0.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G26" s="36"/>
      <c r="BH26" s="36"/>
      <c r="BI26" s="36"/>
      <c r="BJ26" s="36"/>
      <c r="BK26" s="36"/>
      <c r="BL26" s="36"/>
      <c r="BM26" s="36"/>
    </row>
    <row r="27" spans="3:75" ht="15" x14ac:dyDescent="0.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G27" s="36"/>
      <c r="BH27" s="36"/>
      <c r="BI27" s="36"/>
      <c r="BJ27" s="36"/>
      <c r="BK27" s="36" t="b">
        <v>0</v>
      </c>
      <c r="BL27" s="36"/>
      <c r="BM27" s="36"/>
    </row>
    <row r="28" spans="3:75" ht="15" x14ac:dyDescent="0.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G28" s="36"/>
      <c r="BH28" s="36"/>
      <c r="BI28" s="36"/>
      <c r="BJ28" s="36"/>
      <c r="BK28" s="36"/>
      <c r="BL28" s="36"/>
      <c r="BM28" s="36"/>
    </row>
    <row r="29" spans="3:75" ht="15" x14ac:dyDescent="0.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G29" s="124"/>
      <c r="BH29" s="36"/>
      <c r="BI29" s="36"/>
      <c r="BJ29" s="36"/>
      <c r="BK29" s="36"/>
      <c r="BL29" s="36"/>
      <c r="BM29" s="36"/>
    </row>
    <row r="30" spans="3:75" ht="15" x14ac:dyDescent="0.2">
      <c r="G30" s="2"/>
      <c r="H30" s="2"/>
      <c r="I30" s="80"/>
      <c r="J30" s="2"/>
      <c r="K30" s="2"/>
      <c r="L30" s="2"/>
      <c r="M30" s="2"/>
      <c r="N30" s="2"/>
      <c r="O30" s="2"/>
      <c r="P30" s="2"/>
      <c r="Q30" s="2"/>
      <c r="R30" s="2"/>
      <c r="S30" s="2"/>
      <c r="T30" s="2"/>
      <c r="U30" s="2"/>
      <c r="V30" s="2"/>
      <c r="W30" s="2"/>
      <c r="X30" s="2"/>
      <c r="Y30" s="2"/>
      <c r="Z30" s="2"/>
      <c r="AA30" s="2"/>
      <c r="AB30" s="2"/>
      <c r="AC30" s="2"/>
      <c r="AD30" s="2"/>
      <c r="AE30" s="2"/>
      <c r="AF30" s="2"/>
      <c r="AG30" s="2"/>
      <c r="AH30" s="2"/>
      <c r="AI30" s="20"/>
      <c r="AJ30" s="2"/>
      <c r="AQ30" s="2"/>
      <c r="AR30" s="2"/>
      <c r="AS30" s="2"/>
      <c r="AT30" s="2"/>
      <c r="AU30" s="2"/>
      <c r="AV30" s="2"/>
      <c r="AW30" s="2"/>
      <c r="AX30" s="2"/>
      <c r="AY30" s="2"/>
      <c r="AZ30" s="2"/>
      <c r="BA30" s="2"/>
      <c r="BG30" s="36"/>
      <c r="BH30" s="36"/>
      <c r="BI30" s="36"/>
      <c r="BJ30" s="36"/>
      <c r="BK30" s="36"/>
      <c r="BL30" s="36"/>
      <c r="BM30" s="36"/>
    </row>
    <row r="31" spans="3:75" ht="15" x14ac:dyDescent="0.2">
      <c r="G31" s="2"/>
      <c r="H31" s="2"/>
      <c r="I31" s="80" t="s">
        <v>363</v>
      </c>
      <c r="J31" s="2"/>
      <c r="K31" s="2"/>
      <c r="L31" s="2"/>
      <c r="M31" s="2"/>
      <c r="N31" s="2"/>
      <c r="O31" s="2"/>
      <c r="P31" s="2"/>
      <c r="Q31" s="2"/>
      <c r="R31" s="2"/>
      <c r="S31" s="2"/>
      <c r="T31" s="2"/>
      <c r="U31" s="2"/>
      <c r="V31" s="2"/>
      <c r="W31" s="2"/>
      <c r="X31" s="2"/>
      <c r="Y31" s="2"/>
      <c r="Z31" s="2"/>
      <c r="AA31" s="2"/>
      <c r="AB31" s="2"/>
      <c r="AC31" s="2"/>
      <c r="AD31" s="2"/>
      <c r="AE31" s="2"/>
      <c r="AF31" s="2"/>
      <c r="AG31" s="2"/>
      <c r="AH31" s="2"/>
      <c r="AI31" s="20"/>
      <c r="AJ31" s="24">
        <v>1</v>
      </c>
      <c r="AQ31" s="2"/>
      <c r="AR31" s="2"/>
      <c r="AS31" s="2"/>
      <c r="AT31" s="2"/>
      <c r="AU31" s="2"/>
      <c r="AV31" s="2"/>
      <c r="AW31" s="2"/>
      <c r="AX31" s="2"/>
      <c r="AY31" s="2"/>
      <c r="AZ31" s="2"/>
      <c r="BA31" s="2"/>
      <c r="BG31" s="36"/>
      <c r="BH31" s="36"/>
      <c r="BI31" s="36"/>
      <c r="BJ31" s="36"/>
      <c r="BK31" s="36"/>
      <c r="BL31" s="36"/>
      <c r="BM31" s="36"/>
    </row>
    <row r="32" spans="3:75" ht="15" customHeight="1" x14ac:dyDescent="0.2">
      <c r="G32" s="2"/>
      <c r="H32" s="2"/>
      <c r="I32" s="163" t="s">
        <v>40</v>
      </c>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2"/>
      <c r="AH32" s="2"/>
      <c r="AI32" s="20"/>
      <c r="AJ32" s="24">
        <v>26</v>
      </c>
      <c r="AQ32" s="2"/>
      <c r="AR32" s="2"/>
      <c r="AS32" s="2"/>
      <c r="AT32" s="2"/>
      <c r="AU32" s="2"/>
      <c r="AV32" s="2"/>
      <c r="AW32" s="2"/>
      <c r="AX32" s="2"/>
      <c r="AY32" s="2"/>
      <c r="AZ32" s="2"/>
      <c r="BA32" s="2"/>
      <c r="BG32" s="36"/>
      <c r="BH32" s="36"/>
      <c r="BI32" s="36"/>
      <c r="BJ32" s="36"/>
      <c r="BK32" s="36"/>
      <c r="BL32" s="36"/>
      <c r="BM32" s="36"/>
    </row>
    <row r="33" spans="7:75" ht="15" customHeight="1" x14ac:dyDescent="0.2">
      <c r="G33" s="2"/>
      <c r="H33" s="2"/>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2"/>
      <c r="AH33" s="2"/>
      <c r="AI33" s="20"/>
      <c r="AJ33" s="39"/>
      <c r="AQ33" s="2"/>
      <c r="AR33" s="2"/>
      <c r="AS33" s="2"/>
      <c r="AT33" s="2"/>
      <c r="AU33" s="2"/>
      <c r="AV33" s="2"/>
      <c r="AW33" s="2"/>
      <c r="AX33" s="2"/>
      <c r="AY33" s="2"/>
      <c r="AZ33" s="2"/>
      <c r="BA33" s="2"/>
      <c r="BG33" s="36"/>
      <c r="BH33" s="36"/>
      <c r="BI33" s="36"/>
      <c r="BJ33" s="36"/>
      <c r="BK33" s="36"/>
      <c r="BL33" s="36"/>
      <c r="BM33" s="36"/>
    </row>
    <row r="34" spans="7:75" ht="15" x14ac:dyDescent="0.2">
      <c r="G34" s="2"/>
      <c r="H34" s="2"/>
      <c r="I34" s="2" t="s">
        <v>41</v>
      </c>
      <c r="J34" s="2"/>
      <c r="K34" s="2"/>
      <c r="L34" s="2"/>
      <c r="M34" s="2"/>
      <c r="N34" s="2"/>
      <c r="O34" s="2"/>
      <c r="P34" s="2"/>
      <c r="Q34" s="2"/>
      <c r="R34" s="2"/>
      <c r="S34" s="2"/>
      <c r="T34" s="2"/>
      <c r="U34" s="2"/>
      <c r="V34" s="2"/>
      <c r="W34" s="2"/>
      <c r="X34" s="2"/>
      <c r="Y34" s="2"/>
      <c r="Z34" s="2"/>
      <c r="AA34" s="2"/>
      <c r="AB34" s="2"/>
      <c r="AC34" s="2"/>
      <c r="AD34" s="2"/>
      <c r="AE34" s="2"/>
      <c r="AF34" s="2"/>
      <c r="AG34" s="2"/>
      <c r="AH34" s="2"/>
      <c r="AI34" s="20"/>
      <c r="AJ34" s="24">
        <v>1</v>
      </c>
      <c r="AQ34" s="2"/>
      <c r="AR34" s="2"/>
      <c r="AS34" s="2"/>
      <c r="AT34" s="2"/>
      <c r="AU34" s="2"/>
      <c r="AV34" s="2"/>
      <c r="AW34" s="2"/>
      <c r="AX34" s="2"/>
      <c r="AY34" s="2"/>
      <c r="AZ34" s="2"/>
      <c r="BA34" s="2"/>
      <c r="BG34" s="36"/>
      <c r="BH34" s="36"/>
      <c r="BI34" s="36"/>
      <c r="BJ34" s="36"/>
      <c r="BK34" s="36"/>
      <c r="BL34" s="36"/>
      <c r="BM34" s="36"/>
    </row>
    <row r="35" spans="7:75" ht="15" x14ac:dyDescent="0.2">
      <c r="G35" s="2"/>
      <c r="H35" s="2"/>
      <c r="I35" s="2" t="s">
        <v>42</v>
      </c>
      <c r="J35" s="2"/>
      <c r="K35" s="2"/>
      <c r="L35" s="2"/>
      <c r="M35" s="2"/>
      <c r="N35" s="2"/>
      <c r="O35" s="2"/>
      <c r="P35" s="2"/>
      <c r="Q35" s="2"/>
      <c r="R35" s="2"/>
      <c r="S35" s="2"/>
      <c r="T35" s="2"/>
      <c r="U35" s="2"/>
      <c r="V35" s="2"/>
      <c r="W35" s="2"/>
      <c r="X35" s="2"/>
      <c r="Y35" s="2"/>
      <c r="Z35" s="2"/>
      <c r="AA35" s="2"/>
      <c r="AB35" s="2"/>
      <c r="AC35" s="2"/>
      <c r="AD35" s="2"/>
      <c r="AE35" s="2"/>
      <c r="AF35" s="2"/>
      <c r="AG35" s="2"/>
      <c r="AH35" s="2"/>
      <c r="AI35" s="20"/>
      <c r="AJ35" s="39"/>
      <c r="AQ35" s="2"/>
      <c r="AR35" s="2"/>
      <c r="AS35" s="2"/>
      <c r="AT35" s="2"/>
      <c r="AU35" s="2"/>
      <c r="AV35" s="2"/>
      <c r="AW35" s="2"/>
      <c r="AX35" s="2"/>
      <c r="AY35" s="2"/>
      <c r="AZ35" s="2"/>
      <c r="BA35" s="2"/>
      <c r="BG35" s="36"/>
      <c r="BH35" s="36"/>
      <c r="BI35" s="36"/>
      <c r="BJ35" s="36"/>
      <c r="BK35" s="36"/>
      <c r="BL35" s="36"/>
      <c r="BM35" s="36"/>
    </row>
    <row r="36" spans="7:75" ht="15" x14ac:dyDescent="0.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G36" s="124"/>
      <c r="BH36" s="36"/>
      <c r="BI36" s="124"/>
      <c r="BJ36" s="36"/>
      <c r="BK36" s="124"/>
      <c r="BL36" s="36"/>
      <c r="BM36" s="36"/>
    </row>
    <row r="37" spans="7:75" ht="15" x14ac:dyDescent="0.2">
      <c r="G37" s="2"/>
      <c r="H37" s="2"/>
      <c r="I37" s="2" t="s">
        <v>349</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66">
        <f>AJ18</f>
        <v>60000</v>
      </c>
      <c r="AQ37" s="2"/>
      <c r="AR37" s="2"/>
      <c r="AS37" s="2"/>
      <c r="AT37" s="2"/>
      <c r="AU37" s="2"/>
      <c r="AV37" s="2"/>
      <c r="AW37" s="2"/>
      <c r="AX37" s="2"/>
      <c r="AY37" s="2"/>
      <c r="AZ37" s="2"/>
      <c r="BA37" s="2"/>
      <c r="BG37" s="36"/>
      <c r="BH37" s="36"/>
      <c r="BI37" s="36"/>
      <c r="BJ37" s="36"/>
      <c r="BK37" s="36"/>
      <c r="BL37" s="36"/>
      <c r="BM37" s="36"/>
      <c r="BW37" s="3"/>
    </row>
    <row r="38" spans="7:75" ht="15" x14ac:dyDescent="0.2">
      <c r="G38" s="2"/>
      <c r="H38" s="2"/>
      <c r="I38" s="2" t="s">
        <v>14</v>
      </c>
      <c r="J38" s="2"/>
      <c r="K38" s="2"/>
      <c r="L38" s="2"/>
      <c r="M38" s="2"/>
      <c r="N38" s="2"/>
      <c r="O38" s="2"/>
      <c r="P38" s="2"/>
      <c r="Q38" s="2"/>
      <c r="R38" s="2"/>
      <c r="S38" s="2"/>
      <c r="T38" s="2"/>
      <c r="U38" s="2"/>
      <c r="V38" s="2"/>
      <c r="W38" s="2"/>
      <c r="X38" s="2"/>
      <c r="Y38" s="2"/>
      <c r="Z38" s="2"/>
      <c r="AA38" s="2"/>
      <c r="AB38" s="2"/>
      <c r="AC38" s="2"/>
      <c r="AD38" s="2"/>
      <c r="AE38" s="2"/>
      <c r="AF38" s="2"/>
      <c r="AG38" s="2"/>
      <c r="AH38" s="2"/>
      <c r="AI38" s="2"/>
      <c r="AJ38" s="17"/>
      <c r="AQ38" s="2"/>
      <c r="AR38" s="2"/>
      <c r="AS38" s="2"/>
      <c r="AT38" s="2"/>
      <c r="AU38" s="2"/>
      <c r="AV38" s="2"/>
      <c r="AW38" s="2"/>
      <c r="AX38" s="2"/>
      <c r="AY38" s="2"/>
      <c r="AZ38" s="2"/>
      <c r="BA38" s="2"/>
      <c r="BG38" s="36"/>
      <c r="BH38" s="36"/>
      <c r="BI38" s="36"/>
      <c r="BJ38" s="36"/>
      <c r="BK38" s="36"/>
      <c r="BL38" s="36"/>
      <c r="BM38" s="36"/>
      <c r="BW38" s="3"/>
    </row>
    <row r="39" spans="7:75" ht="15" x14ac:dyDescent="0.2">
      <c r="G39" s="2"/>
      <c r="H39" s="2"/>
      <c r="I39" s="80" t="s">
        <v>165</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17"/>
      <c r="AQ39" s="2"/>
      <c r="AR39" s="2"/>
      <c r="AS39" s="2"/>
      <c r="AT39" s="2"/>
      <c r="AU39" s="2"/>
      <c r="AV39" s="2"/>
      <c r="AW39" s="2"/>
      <c r="AX39" s="2"/>
      <c r="AY39" s="2"/>
      <c r="AZ39" s="2"/>
      <c r="BA39" s="2"/>
      <c r="BG39" s="124"/>
      <c r="BH39" s="36"/>
      <c r="BI39" s="124"/>
      <c r="BJ39" s="36"/>
      <c r="BK39" s="36"/>
      <c r="BL39" s="36"/>
      <c r="BM39" s="36"/>
      <c r="BW39" s="3"/>
    </row>
    <row r="40" spans="7:75" ht="15.75" x14ac:dyDescent="0.25">
      <c r="G40" s="2"/>
      <c r="H40" s="2"/>
      <c r="I40" s="9" t="s">
        <v>15</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67">
        <f>SUM(AJ37:AJ39)</f>
        <v>60000</v>
      </c>
      <c r="AQ40" s="2"/>
      <c r="AR40" s="2"/>
      <c r="AS40" s="2"/>
      <c r="AT40" s="2"/>
      <c r="AU40" s="2"/>
      <c r="AV40" s="2"/>
      <c r="AW40" s="2"/>
      <c r="AX40" s="2"/>
      <c r="AY40" s="2"/>
      <c r="AZ40" s="2"/>
      <c r="BA40" s="2"/>
      <c r="BG40" s="36"/>
      <c r="BH40" s="36"/>
      <c r="BI40" s="36"/>
      <c r="BJ40" s="36"/>
      <c r="BK40" s="36"/>
      <c r="BL40" s="36"/>
      <c r="BM40" s="36"/>
      <c r="BW40" s="3"/>
    </row>
    <row r="41" spans="7:75" ht="15" x14ac:dyDescent="0.2">
      <c r="G41" s="2"/>
      <c r="H41" s="2"/>
      <c r="I41" s="2" t="str">
        <f>IF(VALUE(BR4)&lt;2011,"Deduction for 1/2 self-employment tax (rev. 7/2011)", "Deduction for self-employment tax  (rev. 7/2012)")</f>
        <v>Deduction for 1/2 self-employment tax (rev. 7/2011)</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16">
        <f>AJ21*0.5</f>
        <v>4238.8649999999998</v>
      </c>
      <c r="AQ41" s="2"/>
      <c r="AR41" s="2"/>
      <c r="AS41" s="2"/>
      <c r="AT41" s="2"/>
      <c r="AU41" s="2"/>
      <c r="AV41" s="2"/>
      <c r="AW41" s="2"/>
      <c r="AX41" s="2"/>
      <c r="AY41" s="2"/>
      <c r="AZ41" s="2"/>
      <c r="BA41" s="2"/>
      <c r="BG41" s="36"/>
      <c r="BH41" s="36"/>
      <c r="BI41" s="36"/>
      <c r="BJ41" s="36"/>
      <c r="BK41" s="36"/>
      <c r="BL41" s="36"/>
      <c r="BM41" s="36"/>
      <c r="BW41" s="3"/>
    </row>
    <row r="42" spans="7:75" ht="15" x14ac:dyDescent="0.2">
      <c r="G42" s="2"/>
      <c r="H42" s="2"/>
      <c r="I42" s="2" t="s">
        <v>29</v>
      </c>
      <c r="J42" s="2"/>
      <c r="K42" s="2"/>
      <c r="L42" s="2"/>
      <c r="M42" s="2"/>
      <c r="N42" s="2"/>
      <c r="O42" s="2"/>
      <c r="P42" s="2"/>
      <c r="Q42" s="2"/>
      <c r="R42" s="2"/>
      <c r="S42" s="2"/>
      <c r="T42" s="2"/>
      <c r="U42" s="2"/>
      <c r="V42" s="2"/>
      <c r="W42" s="2"/>
      <c r="X42" s="2"/>
      <c r="Y42" s="2"/>
      <c r="Z42" s="2"/>
      <c r="AA42" s="2"/>
      <c r="AB42" s="2"/>
      <c r="AC42" s="2"/>
      <c r="AD42" s="2"/>
      <c r="AE42" s="2"/>
      <c r="AF42" s="2"/>
      <c r="AG42" s="2"/>
      <c r="AH42" s="2"/>
      <c r="AI42" s="2"/>
      <c r="AJ42" s="17">
        <v>2000</v>
      </c>
      <c r="AQ42" s="2"/>
      <c r="AR42" s="2"/>
      <c r="AS42" s="2"/>
      <c r="AT42" s="2"/>
      <c r="AU42" s="2"/>
      <c r="AV42" s="2"/>
      <c r="AW42" s="2"/>
      <c r="AX42" s="2"/>
      <c r="AY42" s="2"/>
      <c r="AZ42" s="2"/>
      <c r="BA42" s="2"/>
      <c r="BG42" s="36"/>
      <c r="BH42" s="36"/>
      <c r="BI42" s="36"/>
      <c r="BJ42" s="36"/>
      <c r="BK42" s="36"/>
      <c r="BL42" s="36"/>
      <c r="BM42" s="36"/>
      <c r="BW42" s="3"/>
    </row>
    <row r="43" spans="7:75" ht="15.75" x14ac:dyDescent="0.25">
      <c r="G43" s="2"/>
      <c r="H43" s="2"/>
      <c r="I43" s="9" t="s">
        <v>25</v>
      </c>
      <c r="J43" s="2"/>
      <c r="K43" s="2"/>
      <c r="L43" s="2"/>
      <c r="M43" s="2"/>
      <c r="N43" s="2"/>
      <c r="O43" s="2"/>
      <c r="P43" s="2"/>
      <c r="Q43" s="2"/>
      <c r="R43" s="2"/>
      <c r="S43" s="2"/>
      <c r="T43" s="2"/>
      <c r="U43" s="2"/>
      <c r="V43" s="2"/>
      <c r="W43" s="2"/>
      <c r="X43" s="2"/>
      <c r="Y43" s="2"/>
      <c r="Z43" s="2"/>
      <c r="AA43" s="2"/>
      <c r="AB43" s="2"/>
      <c r="AC43" s="2"/>
      <c r="AD43" s="2"/>
      <c r="AE43" s="2"/>
      <c r="AF43" s="2"/>
      <c r="AG43" s="2"/>
      <c r="AH43" s="2"/>
      <c r="AI43" s="2"/>
      <c r="AJ43" s="18">
        <f>AJ40-AJ41-AJ42</f>
        <v>53761.135000000002</v>
      </c>
      <c r="AQ43" s="2"/>
      <c r="AR43" s="2"/>
      <c r="AS43" s="2"/>
      <c r="AT43" s="2"/>
      <c r="AU43" s="2"/>
      <c r="AV43" s="2"/>
      <c r="AW43" s="2"/>
      <c r="AX43" s="2"/>
      <c r="AY43" s="2"/>
      <c r="AZ43" s="2"/>
      <c r="BA43" s="2"/>
      <c r="BG43" s="36"/>
      <c r="BH43" s="36"/>
      <c r="BI43" s="36"/>
      <c r="BJ43" s="36"/>
      <c r="BK43" s="36"/>
      <c r="BL43" s="36"/>
      <c r="BM43" s="36"/>
      <c r="BW43" s="3"/>
    </row>
    <row r="44" spans="7:75" ht="15.75" x14ac:dyDescent="0.25">
      <c r="G44" s="2"/>
      <c r="H44" s="2"/>
      <c r="I44" s="2" t="s">
        <v>315</v>
      </c>
      <c r="J44" s="2"/>
      <c r="K44" s="2"/>
      <c r="L44" s="2"/>
      <c r="M44" s="2"/>
      <c r="N44" s="2"/>
      <c r="O44" s="2"/>
      <c r="P44" s="2"/>
      <c r="Q44" s="2"/>
      <c r="R44" s="2"/>
      <c r="S44" s="2"/>
      <c r="T44" s="2"/>
      <c r="U44" s="2"/>
      <c r="V44" s="2"/>
      <c r="W44" s="2"/>
      <c r="X44" s="2"/>
      <c r="Y44" s="2"/>
      <c r="Z44" s="2"/>
      <c r="AA44" s="2"/>
      <c r="AB44" s="2"/>
      <c r="AC44" s="2"/>
      <c r="AD44" s="2"/>
      <c r="AE44" s="2"/>
      <c r="AF44" s="2"/>
      <c r="AG44" s="2"/>
      <c r="AH44" s="2"/>
      <c r="AI44" s="2"/>
      <c r="AJ44" s="16"/>
      <c r="AK44" s="22"/>
      <c r="AL44" s="22"/>
      <c r="AM44" s="22"/>
      <c r="AN44" s="22"/>
      <c r="AO44" s="22"/>
      <c r="AP44" s="22"/>
      <c r="AQ44" s="23">
        <v>10000</v>
      </c>
      <c r="AR44" s="23">
        <v>10000</v>
      </c>
      <c r="AS44" s="2"/>
      <c r="AT44" s="2"/>
      <c r="AU44" s="2"/>
      <c r="AV44" s="2"/>
      <c r="AW44" s="2"/>
      <c r="AX44" s="2"/>
      <c r="AY44" s="2"/>
      <c r="AZ44" s="2"/>
      <c r="BA44" s="2"/>
      <c r="BG44" s="143"/>
      <c r="BH44" s="36"/>
      <c r="BI44" s="36"/>
      <c r="BJ44" s="36"/>
      <c r="BK44" s="36"/>
      <c r="BL44" s="36"/>
      <c r="BM44" s="36"/>
    </row>
    <row r="45" spans="7:75" ht="15.75" x14ac:dyDescent="0.25">
      <c r="G45" s="2"/>
      <c r="H45" s="2"/>
      <c r="I45" s="2" t="s">
        <v>314</v>
      </c>
      <c r="AJ45" s="16">
        <f>'2019 Exemptions'!AK26</f>
        <v>0</v>
      </c>
      <c r="AQ45" s="2"/>
      <c r="AR45" s="2"/>
      <c r="AS45" s="2"/>
      <c r="AT45" s="2"/>
      <c r="AU45" s="2"/>
      <c r="AV45" s="2"/>
      <c r="AW45" s="2"/>
      <c r="AX45" s="2"/>
      <c r="AY45" s="2"/>
      <c r="AZ45" s="2"/>
      <c r="BA45" s="2"/>
      <c r="BG45" s="143"/>
      <c r="BH45" s="36"/>
      <c r="BI45" s="36"/>
      <c r="BJ45" s="36"/>
      <c r="BK45" s="36"/>
      <c r="BL45" s="36"/>
      <c r="BM45" s="36"/>
    </row>
    <row r="46" spans="7:75" ht="15.75" x14ac:dyDescent="0.25">
      <c r="G46" s="2"/>
      <c r="H46" s="2"/>
      <c r="I46" s="9" t="s">
        <v>5</v>
      </c>
      <c r="J46" s="2"/>
      <c r="K46" s="2"/>
      <c r="L46" s="2"/>
      <c r="M46" s="2"/>
      <c r="N46" s="2"/>
      <c r="O46" s="2"/>
      <c r="P46" s="2"/>
      <c r="Q46" s="2"/>
      <c r="R46" s="2"/>
      <c r="S46" s="2"/>
      <c r="T46" s="2"/>
      <c r="U46" s="2"/>
      <c r="V46" s="2"/>
      <c r="W46" s="2"/>
      <c r="X46" s="2"/>
      <c r="Y46" s="2"/>
      <c r="Z46" s="2"/>
      <c r="AA46" s="2"/>
      <c r="AB46" s="2"/>
      <c r="AC46" s="2"/>
      <c r="AD46" s="2"/>
      <c r="AE46" s="2"/>
      <c r="AF46" s="2"/>
      <c r="AG46" s="2"/>
      <c r="AH46" s="2"/>
      <c r="AI46" s="2"/>
      <c r="AJ46" s="68">
        <f>IF(AJ43-AJ44-AJ45&lt;0,0,AJ43-AJ44-AJ45)</f>
        <v>53761.135000000002</v>
      </c>
      <c r="AQ46" s="2"/>
      <c r="AR46" s="2"/>
      <c r="AS46" s="2"/>
      <c r="AT46" s="2"/>
      <c r="AU46" s="2"/>
      <c r="AV46" s="2"/>
      <c r="AW46" s="2"/>
      <c r="AX46" s="2"/>
      <c r="AY46" s="2"/>
      <c r="AZ46" s="2"/>
      <c r="BA46" s="2"/>
      <c r="BG46" s="36"/>
      <c r="BH46" s="36"/>
      <c r="BI46" s="36"/>
      <c r="BJ46" s="36"/>
      <c r="BK46" s="36"/>
      <c r="BL46" s="36"/>
      <c r="BM46" s="36"/>
    </row>
    <row r="47" spans="7:75" ht="15.75" x14ac:dyDescent="0.25">
      <c r="G47" s="2"/>
      <c r="H47" s="2"/>
      <c r="I47" s="27"/>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6"/>
      <c r="AQ47" s="2"/>
      <c r="AR47" s="2"/>
      <c r="AS47" s="2"/>
      <c r="AT47" s="2"/>
      <c r="AU47" s="2"/>
      <c r="AV47" s="2"/>
      <c r="AW47" s="2"/>
      <c r="AX47" s="2"/>
      <c r="AY47" s="2"/>
      <c r="AZ47" s="2"/>
      <c r="BA47" s="2"/>
      <c r="BG47" s="36"/>
      <c r="BH47" s="36"/>
      <c r="BI47" s="36"/>
      <c r="BJ47" s="36"/>
      <c r="BK47" s="36"/>
      <c r="BL47" s="36"/>
      <c r="BM47" s="36"/>
    </row>
    <row r="48" spans="7:75" ht="15" x14ac:dyDescent="0.2">
      <c r="G48" s="2"/>
      <c r="H48" s="2"/>
      <c r="I48" s="2" t="s">
        <v>6</v>
      </c>
      <c r="J48" s="2"/>
      <c r="K48" s="2"/>
      <c r="L48" s="2"/>
      <c r="M48" s="2"/>
      <c r="N48" s="2"/>
      <c r="O48" s="2"/>
      <c r="P48" s="2"/>
      <c r="Q48" s="2"/>
      <c r="R48" s="2"/>
      <c r="S48" s="2"/>
      <c r="T48" s="2"/>
      <c r="U48" s="2"/>
      <c r="V48" s="2"/>
      <c r="W48" s="2"/>
      <c r="X48" s="2"/>
      <c r="Y48" s="2"/>
      <c r="Z48" s="2"/>
      <c r="AA48" s="2"/>
      <c r="AB48" s="2"/>
      <c r="AC48" s="2"/>
      <c r="AD48" s="2"/>
      <c r="AE48" s="2"/>
      <c r="AF48" s="2"/>
      <c r="AG48" s="2"/>
      <c r="AH48" s="2"/>
      <c r="AI48" s="2"/>
      <c r="AJ48" s="69" t="str">
        <f>IF(AJ46&lt;=0,"0%",IF(AJ46&lt;=9875,"10%",IF(AJ46&lt;=40125,"$987.50 + 12%",IF(AJ46&lt;=85525,"$4,617.50 + 22%",IF(AJ46&lt;=163300,"$14,605.50 + 24%",IF(AJ46&lt;=207350,"$33,271.50 + 32%",IF(AJ46&lt;=311025,"$47,367.50 + 35%","$83,653.75 + 37%")))))))</f>
        <v>$4,617.50 + 22%</v>
      </c>
      <c r="AQ48" s="2"/>
      <c r="AR48" s="2"/>
      <c r="AS48" s="2"/>
      <c r="AT48" s="2"/>
      <c r="AU48" s="2"/>
      <c r="AV48" s="2"/>
      <c r="AW48" s="2"/>
      <c r="AX48" s="2"/>
      <c r="AY48" s="2"/>
      <c r="AZ48" s="2"/>
      <c r="BA48" s="2"/>
      <c r="BG48" s="36"/>
      <c r="BH48" s="36"/>
      <c r="BI48" s="36"/>
      <c r="BJ48" s="36"/>
      <c r="BK48" s="36"/>
      <c r="BL48" s="36"/>
      <c r="BM48" s="36"/>
    </row>
    <row r="49" spans="6:65" ht="15" x14ac:dyDescent="0.2">
      <c r="G49" s="2"/>
      <c r="H49" s="2"/>
      <c r="I49" s="2" t="s">
        <v>8</v>
      </c>
      <c r="J49" s="2"/>
      <c r="K49" s="2"/>
      <c r="L49" s="2"/>
      <c r="M49" s="2"/>
      <c r="N49" s="2"/>
      <c r="O49" s="2"/>
      <c r="P49" s="2"/>
      <c r="Q49" s="2"/>
      <c r="R49" s="2"/>
      <c r="S49" s="2"/>
      <c r="T49" s="2"/>
      <c r="U49" s="2"/>
      <c r="V49" s="2"/>
      <c r="W49" s="2"/>
      <c r="X49" s="2"/>
      <c r="Y49" s="2"/>
      <c r="Z49" s="2"/>
      <c r="AA49" s="2"/>
      <c r="AB49" s="2"/>
      <c r="AC49" s="2"/>
      <c r="AD49" s="2"/>
      <c r="AE49" s="2"/>
      <c r="AF49" s="2"/>
      <c r="AG49" s="2"/>
      <c r="AH49" s="2"/>
      <c r="AI49" s="2"/>
      <c r="AJ49" s="70">
        <f>IF(AJ46&lt;=0,0,IF(AJ46&lt;=9875,+AJ46*10%,IF(AJ46&lt;=40125,987.5+(12%*(AJ46-9875)),IF(AJ46&lt;=85525,4617.5+(22%*(AJ46-40125)),IF(AJ46&lt;=163300,14605.5+(24%*(AJ46-85525)),IF(AJ46&lt;=207350,33271.5+(32%*(AJ46-163300)),IF(AJ46&lt;=311025,47367.5+(35%*(AJ46-207350)),83653.75+(37%*(AJ46-311025)))))))))</f>
        <v>7617.449700000001</v>
      </c>
      <c r="AQ49" s="2"/>
      <c r="AR49" s="2"/>
      <c r="AS49" s="2"/>
      <c r="AT49" s="2"/>
      <c r="AU49" s="2"/>
      <c r="AV49" s="2"/>
      <c r="AW49" s="2"/>
      <c r="AX49" s="2"/>
      <c r="AY49" s="2"/>
      <c r="AZ49" s="2"/>
      <c r="BA49" s="2"/>
      <c r="BG49" s="36"/>
      <c r="BH49" s="36"/>
      <c r="BI49" s="36"/>
      <c r="BJ49" s="36"/>
      <c r="BK49" s="36"/>
      <c r="BL49" s="36"/>
      <c r="BM49" s="36"/>
    </row>
    <row r="50" spans="6:65" ht="15" x14ac:dyDescent="0.2">
      <c r="G50" s="2"/>
      <c r="H50" s="2"/>
      <c r="I50" s="2" t="s">
        <v>7</v>
      </c>
      <c r="J50" s="2"/>
      <c r="K50" s="2"/>
      <c r="L50" s="2"/>
      <c r="M50" s="2"/>
      <c r="N50" s="2"/>
      <c r="O50" s="2"/>
      <c r="P50" s="2"/>
      <c r="Q50" s="2"/>
      <c r="R50" s="2"/>
      <c r="S50" s="2"/>
      <c r="T50" s="2"/>
      <c r="U50" s="2"/>
      <c r="V50" s="2"/>
      <c r="W50" s="2"/>
      <c r="X50" s="2"/>
      <c r="Y50" s="2"/>
      <c r="Z50" s="2"/>
      <c r="AA50" s="2"/>
      <c r="AB50" s="2"/>
      <c r="AC50" s="2"/>
      <c r="AD50" s="2"/>
      <c r="AE50" s="2"/>
      <c r="AF50" s="2"/>
      <c r="AG50" s="2"/>
      <c r="AH50" s="2"/>
      <c r="AI50" s="2"/>
      <c r="AJ50" s="70">
        <f>AJ21</f>
        <v>8477.73</v>
      </c>
      <c r="BA50" s="2"/>
    </row>
    <row r="51" spans="6:65" ht="15.75" x14ac:dyDescent="0.25">
      <c r="G51" s="2"/>
      <c r="H51" s="2"/>
      <c r="I51" s="9" t="s">
        <v>22</v>
      </c>
      <c r="J51" s="2"/>
      <c r="K51" s="2"/>
      <c r="L51" s="2"/>
      <c r="M51" s="2"/>
      <c r="N51" s="2"/>
      <c r="O51" s="2"/>
      <c r="P51" s="2"/>
      <c r="Q51" s="2"/>
      <c r="R51" s="2"/>
      <c r="S51" s="2"/>
      <c r="T51" s="2"/>
      <c r="U51" s="2"/>
      <c r="V51" s="2"/>
      <c r="W51" s="2"/>
      <c r="X51" s="2"/>
      <c r="Y51" s="2"/>
      <c r="Z51" s="2"/>
      <c r="AA51" s="2"/>
      <c r="AB51" s="2"/>
      <c r="AC51" s="2"/>
      <c r="AD51" s="2"/>
      <c r="AE51" s="2"/>
      <c r="AF51" s="2"/>
      <c r="AG51" s="2"/>
      <c r="AH51" s="2"/>
      <c r="AI51" s="2"/>
      <c r="AJ51" s="68">
        <f>AJ49+AJ50</f>
        <v>16095.179700000001</v>
      </c>
      <c r="BA51" s="2"/>
    </row>
    <row r="52" spans="6:65" ht="15" x14ac:dyDescent="0.2">
      <c r="G52" s="2"/>
      <c r="H52" s="2"/>
      <c r="I52" s="2" t="s">
        <v>17</v>
      </c>
      <c r="J52" s="2"/>
      <c r="K52" s="2"/>
      <c r="L52" s="2"/>
      <c r="M52" s="2"/>
      <c r="N52" s="2"/>
      <c r="O52" s="2"/>
      <c r="P52" s="2"/>
      <c r="Q52" s="2"/>
      <c r="R52" s="2"/>
      <c r="S52" s="2"/>
      <c r="T52" s="2"/>
      <c r="U52" s="2"/>
      <c r="V52" s="2"/>
      <c r="W52" s="2"/>
      <c r="X52" s="2"/>
      <c r="Y52" s="2"/>
      <c r="Z52" s="2"/>
      <c r="AA52" s="2"/>
      <c r="AB52" s="2"/>
      <c r="AC52" s="2"/>
      <c r="AD52" s="2"/>
      <c r="AE52" s="2"/>
      <c r="AF52" s="2"/>
      <c r="AG52" s="2"/>
      <c r="AH52" s="2"/>
      <c r="AI52" s="2"/>
      <c r="AJ52" s="16">
        <f>AJ31*2000</f>
        <v>2000</v>
      </c>
      <c r="BA52" s="2"/>
    </row>
    <row r="53" spans="6:65" ht="15" x14ac:dyDescent="0.2">
      <c r="G53" s="2"/>
      <c r="H53" s="2"/>
      <c r="I53" s="2" t="s">
        <v>16</v>
      </c>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1"/>
      <c r="BA53" s="2"/>
    </row>
    <row r="54" spans="6:65" ht="15" x14ac:dyDescent="0.2">
      <c r="G54" s="2"/>
      <c r="H54" s="2"/>
      <c r="I54" s="2" t="s">
        <v>18</v>
      </c>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1"/>
      <c r="BA54" s="2"/>
    </row>
    <row r="55" spans="6:65" ht="15.75" x14ac:dyDescent="0.25">
      <c r="G55" s="2"/>
      <c r="H55" s="2"/>
      <c r="I55" s="9" t="s">
        <v>19</v>
      </c>
      <c r="J55" s="2"/>
      <c r="K55" s="2"/>
      <c r="L55" s="2"/>
      <c r="M55" s="2"/>
      <c r="N55" s="2"/>
      <c r="O55" s="2"/>
      <c r="P55" s="2"/>
      <c r="Q55" s="2"/>
      <c r="R55" s="2"/>
      <c r="S55" s="2"/>
      <c r="T55" s="2"/>
      <c r="U55" s="2"/>
      <c r="V55" s="2"/>
      <c r="W55" s="2"/>
      <c r="X55" s="2"/>
      <c r="Y55" s="2"/>
      <c r="Z55" s="2"/>
      <c r="AA55" s="2"/>
      <c r="AB55" s="2"/>
      <c r="AC55" s="2"/>
      <c r="AD55" s="2"/>
      <c r="AE55" s="2"/>
      <c r="AF55" s="2"/>
      <c r="AG55" s="2"/>
      <c r="AH55" s="2"/>
      <c r="AI55" s="2"/>
      <c r="AJ55" s="68">
        <f>IF((AJ51-AJ52-AJ53-AJ54)&lt;0,0,AJ51-AJ52-AJ53-AJ54)</f>
        <v>14095.179700000001</v>
      </c>
      <c r="BA55" s="2"/>
    </row>
    <row r="56" spans="6:65" ht="15" x14ac:dyDescent="0.2">
      <c r="G56" s="2"/>
      <c r="H56" s="2"/>
      <c r="I56" s="2" t="s">
        <v>20</v>
      </c>
      <c r="J56" s="2"/>
      <c r="K56" s="2"/>
      <c r="L56" s="2"/>
      <c r="M56" s="2"/>
      <c r="N56" s="2"/>
      <c r="O56" s="2"/>
      <c r="P56" s="2"/>
      <c r="Q56" s="2"/>
      <c r="R56" s="2"/>
      <c r="S56" s="2"/>
      <c r="T56" s="2"/>
      <c r="U56" s="2"/>
      <c r="V56" s="2"/>
      <c r="W56" s="2"/>
      <c r="X56" s="2"/>
      <c r="Y56" s="2"/>
      <c r="Z56" s="2"/>
      <c r="AA56" s="2"/>
      <c r="AB56" s="2"/>
      <c r="AC56" s="2"/>
      <c r="AD56" s="2"/>
      <c r="AE56" s="2"/>
      <c r="AF56" s="2"/>
      <c r="AG56" s="2"/>
      <c r="AH56" s="2"/>
      <c r="AI56" s="2"/>
      <c r="AJ56" s="17"/>
      <c r="BA56" s="2"/>
    </row>
    <row r="57" spans="6:65" ht="15" x14ac:dyDescent="0.2">
      <c r="G57" s="2"/>
      <c r="H57" s="2"/>
      <c r="I57" s="2" t="s">
        <v>21</v>
      </c>
      <c r="J57" s="2"/>
      <c r="K57" s="2"/>
      <c r="L57" s="2"/>
      <c r="M57" s="2"/>
      <c r="N57" s="2"/>
      <c r="O57" s="2"/>
      <c r="P57" s="2"/>
      <c r="Q57" s="2"/>
      <c r="R57" s="2"/>
      <c r="S57" s="2"/>
      <c r="T57" s="2"/>
      <c r="U57" s="2"/>
      <c r="V57" s="2"/>
      <c r="W57" s="2"/>
      <c r="X57" s="2"/>
      <c r="Y57" s="2"/>
      <c r="Z57" s="2"/>
      <c r="AA57" s="2"/>
      <c r="AB57" s="2"/>
      <c r="AC57" s="2"/>
      <c r="AD57" s="2"/>
      <c r="AE57" s="2"/>
      <c r="AF57" s="2"/>
      <c r="AG57" s="2"/>
      <c r="AH57" s="2"/>
      <c r="AI57" s="2"/>
      <c r="AJ57" s="16">
        <f>'Withholding Estimates'!AP20</f>
        <v>0</v>
      </c>
      <c r="BA57" s="2"/>
    </row>
    <row r="58" spans="6:65" ht="15.75" x14ac:dyDescent="0.25">
      <c r="G58" s="2"/>
      <c r="H58" s="2"/>
      <c r="I58" s="9" t="s">
        <v>23</v>
      </c>
      <c r="J58" s="2"/>
      <c r="K58" s="2"/>
      <c r="L58" s="2"/>
      <c r="M58" s="2"/>
      <c r="N58" s="2"/>
      <c r="O58" s="2"/>
      <c r="P58" s="2"/>
      <c r="Q58" s="2"/>
      <c r="R58" s="2"/>
      <c r="S58" s="2"/>
      <c r="T58" s="2"/>
      <c r="U58" s="2"/>
      <c r="V58" s="2"/>
      <c r="W58" s="2"/>
      <c r="X58" s="2"/>
      <c r="Y58" s="2"/>
      <c r="Z58" s="2"/>
      <c r="AA58" s="2"/>
      <c r="AB58" s="2"/>
      <c r="AC58" s="2"/>
      <c r="AD58" s="2"/>
      <c r="AE58" s="2"/>
      <c r="AF58" s="2"/>
      <c r="AG58" s="2"/>
      <c r="AH58" s="2"/>
      <c r="AI58" s="2"/>
      <c r="AJ58" s="68">
        <f>IF((AJ55-AJ56-AJ57)&lt;0,0,AJ55-AJ56-AJ57)</f>
        <v>14095.179700000001</v>
      </c>
      <c r="BA58" s="2"/>
    </row>
    <row r="59" spans="6:65" ht="15.75" thickBot="1" x14ac:dyDescent="0.25">
      <c r="F59" s="4"/>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8"/>
      <c r="AK59" s="8"/>
      <c r="AL59" s="8"/>
      <c r="AM59" s="8"/>
      <c r="AN59" s="14"/>
      <c r="AO59" s="14"/>
      <c r="AP59" s="14"/>
      <c r="AQ59" s="12"/>
      <c r="AR59" s="12"/>
      <c r="AS59" s="12"/>
      <c r="AT59" s="12"/>
      <c r="AU59" s="12"/>
      <c r="AV59" s="2"/>
      <c r="AW59" s="2"/>
      <c r="AX59" s="2"/>
      <c r="AY59" s="2"/>
      <c r="AZ59" s="2"/>
      <c r="BA59" s="2"/>
    </row>
    <row r="60" spans="6:65" ht="15" x14ac:dyDescent="0.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12"/>
      <c r="AO60" s="12"/>
      <c r="AP60" s="12"/>
      <c r="AQ60" s="12"/>
      <c r="AR60" s="12"/>
      <c r="AS60" s="12"/>
      <c r="AT60" s="12"/>
      <c r="AU60" s="12"/>
      <c r="AV60" s="2"/>
      <c r="AW60" s="2"/>
      <c r="AX60" s="2"/>
      <c r="AY60" s="2"/>
      <c r="AZ60" s="2"/>
      <c r="BA60" s="2"/>
    </row>
    <row r="61" spans="6:65" ht="15" x14ac:dyDescent="0.2">
      <c r="G61" s="2"/>
      <c r="H61" s="2"/>
      <c r="I61" s="2" t="s">
        <v>383</v>
      </c>
      <c r="J61" s="2"/>
      <c r="K61" s="2"/>
      <c r="L61" s="2"/>
      <c r="M61" s="2"/>
      <c r="N61" s="2"/>
      <c r="O61" s="2"/>
      <c r="P61" s="2"/>
      <c r="Q61" s="2"/>
      <c r="R61" s="2"/>
      <c r="S61" s="2"/>
      <c r="T61" s="2"/>
      <c r="U61" s="2"/>
      <c r="V61" s="2"/>
      <c r="W61" s="2"/>
      <c r="X61" s="2"/>
      <c r="Y61" s="2"/>
      <c r="Z61" s="2"/>
      <c r="AA61" s="2"/>
      <c r="AB61" s="2"/>
      <c r="AC61" s="2"/>
      <c r="AD61" s="2"/>
      <c r="AE61" s="2"/>
      <c r="AF61" s="2"/>
      <c r="AG61" s="2"/>
      <c r="AH61" s="2"/>
      <c r="AI61" s="2"/>
      <c r="AJ61" s="71">
        <f>ROUND((AJ58)/365,0)</f>
        <v>39</v>
      </c>
      <c r="AQ61" s="2"/>
      <c r="AR61" s="2"/>
      <c r="AS61" s="2"/>
      <c r="AT61" s="2"/>
      <c r="AU61" s="2"/>
      <c r="AV61" s="2"/>
      <c r="AW61" s="2"/>
      <c r="AX61" s="2"/>
      <c r="AY61" s="2"/>
      <c r="AZ61" s="2"/>
      <c r="BA61" s="2"/>
    </row>
    <row r="62" spans="6:65" ht="15" x14ac:dyDescent="0.2">
      <c r="G62" s="2"/>
      <c r="H62" s="2"/>
      <c r="I62" s="31" t="s">
        <v>12</v>
      </c>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72">
        <f>ROUND((AJ58)/52,0)</f>
        <v>271</v>
      </c>
      <c r="AQ62" s="2"/>
      <c r="AR62" s="2"/>
      <c r="AS62" s="2"/>
      <c r="AT62" s="2"/>
      <c r="AU62" s="2"/>
      <c r="AV62" s="2"/>
      <c r="AW62" s="2"/>
      <c r="AX62" s="2"/>
      <c r="AY62" s="2"/>
      <c r="AZ62" s="2"/>
      <c r="BA62" s="2"/>
    </row>
    <row r="63" spans="6:65" ht="15" x14ac:dyDescent="0.2">
      <c r="G63" s="2"/>
      <c r="H63" s="2"/>
      <c r="I63" s="2" t="s">
        <v>9</v>
      </c>
      <c r="J63" s="2"/>
      <c r="K63" s="2"/>
      <c r="L63" s="2"/>
      <c r="M63" s="2"/>
      <c r="N63" s="2"/>
      <c r="O63" s="2"/>
      <c r="P63" s="2"/>
      <c r="Q63" s="2"/>
      <c r="R63" s="2"/>
      <c r="S63" s="2"/>
      <c r="T63" s="2"/>
      <c r="U63" s="2"/>
      <c r="V63" s="2"/>
      <c r="W63" s="2"/>
      <c r="X63" s="2"/>
      <c r="Y63" s="2"/>
      <c r="Z63" s="2"/>
      <c r="AA63" s="2"/>
      <c r="AB63" s="2"/>
      <c r="AC63" s="2"/>
      <c r="AD63" s="2"/>
      <c r="AE63" s="2"/>
      <c r="AF63" s="2"/>
      <c r="AG63" s="2"/>
      <c r="AH63" s="2"/>
      <c r="AI63" s="2"/>
      <c r="AJ63" s="70">
        <f>ROUND((AJ58)/12,0)</f>
        <v>1175</v>
      </c>
      <c r="AQ63" s="2"/>
      <c r="AR63" s="2"/>
      <c r="AS63" s="2"/>
      <c r="AT63" s="2"/>
      <c r="AU63" s="2"/>
      <c r="AV63" s="2"/>
      <c r="AW63" s="2"/>
      <c r="AX63" s="2"/>
      <c r="AY63" s="2"/>
      <c r="AZ63" s="2"/>
      <c r="BA63" s="2"/>
    </row>
    <row r="64" spans="6:65" ht="15" x14ac:dyDescent="0.2">
      <c r="G64" s="2"/>
      <c r="H64" s="2"/>
      <c r="I64" s="31" t="s">
        <v>10</v>
      </c>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72">
        <f>ROUND((AJ58)/4,0)</f>
        <v>3524</v>
      </c>
      <c r="AQ64" s="2"/>
      <c r="AR64" s="2"/>
      <c r="AS64" s="2"/>
      <c r="AT64" s="2"/>
      <c r="AU64" s="2"/>
      <c r="AV64" s="2"/>
      <c r="AW64" s="2"/>
      <c r="AX64" s="2"/>
      <c r="AY64" s="2"/>
      <c r="AZ64" s="2"/>
      <c r="BA64" s="2"/>
    </row>
    <row r="65" spans="7:54" ht="15" x14ac:dyDescent="0.2">
      <c r="G65" s="2"/>
      <c r="H65" s="2"/>
      <c r="I65" s="2" t="s">
        <v>11</v>
      </c>
      <c r="J65" s="2"/>
      <c r="K65" s="2"/>
      <c r="L65" s="2"/>
      <c r="M65" s="2"/>
      <c r="N65" s="2"/>
      <c r="O65" s="2"/>
      <c r="P65" s="2"/>
      <c r="Q65" s="2"/>
      <c r="R65" s="2"/>
      <c r="S65" s="2"/>
      <c r="T65" s="2"/>
      <c r="U65" s="2"/>
      <c r="V65" s="2"/>
      <c r="W65" s="2"/>
      <c r="X65" s="2"/>
      <c r="Y65" s="2"/>
      <c r="Z65" s="2"/>
      <c r="AA65" s="2"/>
      <c r="AB65" s="2"/>
      <c r="AC65" s="2"/>
      <c r="AD65" s="2"/>
      <c r="AE65" s="2"/>
      <c r="AF65" s="2"/>
      <c r="AG65" s="2"/>
      <c r="AH65" s="2"/>
      <c r="AI65" s="2"/>
      <c r="AJ65" s="70">
        <f>ROUND(AJ58,0)</f>
        <v>14095</v>
      </c>
      <c r="AQ65" s="2"/>
      <c r="AR65" s="2"/>
      <c r="AS65" s="2"/>
      <c r="AT65" s="2"/>
      <c r="AU65" s="2"/>
      <c r="AV65" s="2"/>
      <c r="AW65" s="2"/>
      <c r="AX65" s="2"/>
      <c r="AY65" s="2"/>
      <c r="AZ65" s="2"/>
      <c r="BA65" s="2"/>
    </row>
    <row r="66" spans="7:54" ht="15" x14ac:dyDescent="0.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row>
    <row r="67" spans="7:54" ht="15.75" x14ac:dyDescent="0.25">
      <c r="G67" s="2"/>
      <c r="H67" s="2"/>
      <c r="I67" s="9" t="s">
        <v>350</v>
      </c>
      <c r="J67" s="9"/>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7"/>
      <c r="AP67" s="7"/>
      <c r="AQ67" s="7"/>
      <c r="AR67" s="7"/>
      <c r="AS67" s="7"/>
      <c r="AT67" s="7"/>
      <c r="AU67" s="7"/>
      <c r="AV67" s="2"/>
      <c r="AW67" s="2"/>
      <c r="AX67" s="2"/>
      <c r="AY67" s="2"/>
      <c r="AZ67" s="2"/>
      <c r="BA67" s="2"/>
    </row>
    <row r="68" spans="7:54" ht="15.75" hidden="1" x14ac:dyDescent="0.25">
      <c r="G68" s="2"/>
      <c r="H68" s="2"/>
      <c r="I68" s="9"/>
      <c r="J68" s="9"/>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row>
    <row r="69" spans="7:54" ht="15.75" hidden="1" x14ac:dyDescent="0.25">
      <c r="G69" s="2"/>
      <c r="H69" s="2"/>
      <c r="I69" s="9"/>
      <c r="J69" s="9"/>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row>
    <row r="70" spans="7:54" ht="15.75" hidden="1" x14ac:dyDescent="0.25">
      <c r="G70" s="2"/>
      <c r="H70" s="2"/>
      <c r="I70" s="9"/>
      <c r="J70" s="9"/>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row>
    <row r="71" spans="7:54" ht="15.75" x14ac:dyDescent="0.25">
      <c r="I71" s="9" t="s">
        <v>351</v>
      </c>
      <c r="J71" s="141"/>
    </row>
    <row r="72" spans="7:54" ht="15.75" x14ac:dyDescent="0.25">
      <c r="I72" s="9" t="s">
        <v>352</v>
      </c>
    </row>
    <row r="73" spans="7:54" x14ac:dyDescent="0.2"/>
    <row r="74" spans="7:54" x14ac:dyDescent="0.2"/>
    <row r="75" spans="7:54" x14ac:dyDescent="0.2">
      <c r="AJ75" s="32"/>
      <c r="AK75" s="32"/>
      <c r="AL75" s="32"/>
      <c r="AM75" s="33" t="s">
        <v>69</v>
      </c>
      <c r="AN75" s="32"/>
      <c r="AO75" s="32"/>
      <c r="AP75" s="32"/>
      <c r="AQ75" s="32"/>
      <c r="AR75" s="32"/>
      <c r="AS75" s="32"/>
      <c r="AT75" s="32"/>
      <c r="AU75" s="32"/>
      <c r="AV75" s="32"/>
      <c r="AW75" s="32"/>
      <c r="AX75" s="32"/>
      <c r="AY75" s="32"/>
      <c r="AZ75" s="32"/>
      <c r="BA75" s="33"/>
      <c r="BB75" s="32"/>
    </row>
    <row r="76" spans="7:54" x14ac:dyDescent="0.2">
      <c r="AJ76" s="32"/>
      <c r="AK76" s="32"/>
      <c r="AL76" s="32"/>
      <c r="AM76" s="33" t="s">
        <v>317</v>
      </c>
      <c r="AN76" s="32"/>
      <c r="AO76" s="32"/>
      <c r="AP76" s="32"/>
      <c r="AQ76" s="32"/>
      <c r="AR76" s="32"/>
      <c r="AS76" s="32"/>
      <c r="AT76" s="32"/>
      <c r="AU76" s="32"/>
      <c r="AV76" s="32"/>
      <c r="AW76" s="32"/>
      <c r="AX76" s="32"/>
      <c r="AY76" s="32"/>
      <c r="AZ76" s="32"/>
      <c r="BA76" s="33"/>
      <c r="BB76" s="32"/>
    </row>
    <row r="77" spans="7:54" x14ac:dyDescent="0.2">
      <c r="AM77" s="74" t="s">
        <v>370</v>
      </c>
      <c r="AN77" s="38"/>
      <c r="AO77" s="38"/>
      <c r="AP77" s="38"/>
      <c r="AQ77" s="38"/>
      <c r="AR77" s="38"/>
      <c r="AS77" s="38"/>
      <c r="AT77" s="38"/>
      <c r="AU77" s="38"/>
      <c r="AV77" s="38"/>
      <c r="AW77" s="38"/>
      <c r="AX77" s="38"/>
      <c r="AY77" s="38"/>
      <c r="AZ77" s="38"/>
      <c r="BA77" s="38"/>
      <c r="BB77" s="38"/>
    </row>
    <row r="78" spans="7:54" x14ac:dyDescent="0.2">
      <c r="AI78" s="162" t="s">
        <v>51</v>
      </c>
      <c r="AJ78" s="162"/>
      <c r="AK78" s="162"/>
      <c r="AL78" s="162"/>
      <c r="AM78" s="162"/>
    </row>
    <row r="79" spans="7:54" x14ac:dyDescent="0.2"/>
    <row r="80" spans="7:54"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sheetData>
  <sheetProtection algorithmName="SHA-512" hashValue="o3/PwoYEW4hkkBhT4bsBPPyFp9CuTtuH3vijMcXPiETOdE/X4Y+JuGmTvdzuO3a1pSBub5WxjimdlQi8e9YjpQ==" saltValue="q13ljCUSX4/DKRddg1pgbQ==" spinCount="100000" sheet="1" objects="1" scenarios="1" selectLockedCells="1"/>
  <mergeCells count="7">
    <mergeCell ref="AI78:AM78"/>
    <mergeCell ref="I32:AF33"/>
    <mergeCell ref="F4:AU4"/>
    <mergeCell ref="Y9:AJ9"/>
    <mergeCell ref="Y8:AJ8"/>
    <mergeCell ref="Y7:AJ7"/>
    <mergeCell ref="Y6:AJ6"/>
  </mergeCells>
  <phoneticPr fontId="0" type="noConversion"/>
  <dataValidations count="3">
    <dataValidation type="custom" allowBlank="1" showInputMessage="1" showErrorMessage="1" sqref="AJ38 AJ44" xr:uid="{00000000-0002-0000-0200-000000000000}">
      <formula1>AJ38&gt;0</formula1>
    </dataValidation>
    <dataValidation type="decimal" operator="greaterThan" allowBlank="1" showInputMessage="1" showErrorMessage="1" promptTitle="Monthly Increases" prompt="Enter a number greater than zero." sqref="AJ15" xr:uid="{00000000-0002-0000-0200-000001000000}">
      <formula1>0</formula1>
    </dataValidation>
    <dataValidation type="decimal" operator="lessThan" allowBlank="1" showInputMessage="1" showErrorMessage="1" promptTitle="Monthly Decreases" prompt="Enter a number less than zero." sqref="AJ16" xr:uid="{00000000-0002-0000-0200-000002000000}">
      <formula1>0</formula1>
    </dataValidation>
  </dataValidations>
  <hyperlinks>
    <hyperlink ref="AI78" r:id="rId1" xr:uid="{00000000-0004-0000-0200-000000000000}"/>
  </hyperlinks>
  <pageMargins left="0.75" right="0.75" top="1" bottom="1" header="0.5" footer="0.5"/>
  <pageSetup scale="58" orientation="portrait" r:id="rId2"/>
  <headerFooter alignWithMargins="0">
    <oddFooter>&amp;R&amp;8JDG, 08/2005</oddFooter>
  </headerFooter>
  <drawing r:id="rId3"/>
  <legacyDrawing r:id="rId4"/>
  <controls>
    <mc:AlternateContent xmlns:mc="http://schemas.openxmlformats.org/markup-compatibility/2006">
      <mc:Choice Requires="x14">
        <control shapeId="1082" r:id="rId5" name="ChkTP2_Blind">
          <controlPr defaultSize="0" disabled="1" autoLine="0" linkedCell="Controls!D39" r:id="rId6">
            <anchor moveWithCells="1">
              <from>
                <xdr:col>33</xdr:col>
                <xdr:colOff>19050</xdr:colOff>
                <xdr:row>27</xdr:row>
                <xdr:rowOff>104775</xdr:rowOff>
              </from>
              <to>
                <xdr:col>34</xdr:col>
                <xdr:colOff>219075</xdr:colOff>
                <xdr:row>28</xdr:row>
                <xdr:rowOff>171450</xdr:rowOff>
              </to>
            </anchor>
          </controlPr>
        </control>
      </mc:Choice>
      <mc:Fallback>
        <control shapeId="1082" r:id="rId5" name="ChkTP2_Blind"/>
      </mc:Fallback>
    </mc:AlternateContent>
    <mc:AlternateContent xmlns:mc="http://schemas.openxmlformats.org/markup-compatibility/2006">
      <mc:Choice Requires="x14">
        <control shapeId="1081" r:id="rId7" name="ChkTP2_65Plus">
          <controlPr defaultSize="0" disabled="1" autoLine="0" linkedCell="Controls!B39" r:id="rId8">
            <anchor moveWithCells="1">
              <from>
                <xdr:col>33</xdr:col>
                <xdr:colOff>19050</xdr:colOff>
                <xdr:row>26</xdr:row>
                <xdr:rowOff>9525</xdr:rowOff>
              </from>
              <to>
                <xdr:col>34</xdr:col>
                <xdr:colOff>219075</xdr:colOff>
                <xdr:row>27</xdr:row>
                <xdr:rowOff>76200</xdr:rowOff>
              </to>
            </anchor>
          </controlPr>
        </control>
      </mc:Choice>
      <mc:Fallback>
        <control shapeId="1081" r:id="rId7" name="ChkTP2_65Plus"/>
      </mc:Fallback>
    </mc:AlternateContent>
    <mc:AlternateContent xmlns:mc="http://schemas.openxmlformats.org/markup-compatibility/2006">
      <mc:Choice Requires="x14">
        <control shapeId="1078" r:id="rId9" name="ChkTP1_Blind">
          <controlPr defaultSize="0" autoLine="0" linkedCell="Controls!D36" r:id="rId10">
            <anchor moveWithCells="1">
              <from>
                <xdr:col>33</xdr:col>
                <xdr:colOff>19050</xdr:colOff>
                <xdr:row>24</xdr:row>
                <xdr:rowOff>66675</xdr:rowOff>
              </from>
              <to>
                <xdr:col>34</xdr:col>
                <xdr:colOff>219075</xdr:colOff>
                <xdr:row>25</xdr:row>
                <xdr:rowOff>133350</xdr:rowOff>
              </to>
            </anchor>
          </controlPr>
        </control>
      </mc:Choice>
      <mc:Fallback>
        <control shapeId="1078" r:id="rId9" name="ChkTP1_Blind"/>
      </mc:Fallback>
    </mc:AlternateContent>
    <mc:AlternateContent xmlns:mc="http://schemas.openxmlformats.org/markup-compatibility/2006">
      <mc:Choice Requires="x14">
        <control shapeId="1077" r:id="rId11" name="ChkTP1_65Plus">
          <controlPr defaultSize="0" autoLine="0" linkedCell="Controls!B36" r:id="rId12">
            <anchor moveWithCells="1">
              <from>
                <xdr:col>33</xdr:col>
                <xdr:colOff>19050</xdr:colOff>
                <xdr:row>22</xdr:row>
                <xdr:rowOff>161925</xdr:rowOff>
              </from>
              <to>
                <xdr:col>34</xdr:col>
                <xdr:colOff>219075</xdr:colOff>
                <xdr:row>24</xdr:row>
                <xdr:rowOff>38100</xdr:rowOff>
              </to>
            </anchor>
          </controlPr>
        </control>
      </mc:Choice>
      <mc:Fallback>
        <control shapeId="1077" r:id="rId11" name="ChkTP1_65Plus"/>
      </mc:Fallback>
    </mc:AlternateContent>
    <mc:AlternateContent xmlns:mc="http://schemas.openxmlformats.org/markup-compatibility/2006">
      <mc:Choice Requires="x14">
        <control shapeId="1025" r:id="rId13" name="OptSingleX">
          <controlPr defaultSize="0" autoLine="0" linkedCell="Controls!B23" r:id="rId14">
            <anchor moveWithCells="1">
              <from>
                <xdr:col>5</xdr:col>
                <xdr:colOff>57150</xdr:colOff>
                <xdr:row>22</xdr:row>
                <xdr:rowOff>161925</xdr:rowOff>
              </from>
              <to>
                <xdr:col>18</xdr:col>
                <xdr:colOff>28575</xdr:colOff>
                <xdr:row>24</xdr:row>
                <xdr:rowOff>85725</xdr:rowOff>
              </to>
            </anchor>
          </controlPr>
        </control>
      </mc:Choice>
      <mc:Fallback>
        <control shapeId="1025" r:id="rId13" name="OptSingleX"/>
      </mc:Fallback>
    </mc:AlternateContent>
    <mc:AlternateContent xmlns:mc="http://schemas.openxmlformats.org/markup-compatibility/2006">
      <mc:Choice Requires="x14">
        <control shapeId="1026" r:id="rId15" name="OptMarriedJointY1">
          <controlPr defaultSize="0" autoLine="0" linkedCell="Controls!B26" r:id="rId16">
            <anchor moveWithCells="1">
              <from>
                <xdr:col>5</xdr:col>
                <xdr:colOff>57150</xdr:colOff>
                <xdr:row>25</xdr:row>
                <xdr:rowOff>0</xdr:rowOff>
              </from>
              <to>
                <xdr:col>18</xdr:col>
                <xdr:colOff>28575</xdr:colOff>
                <xdr:row>26</xdr:row>
                <xdr:rowOff>114300</xdr:rowOff>
              </to>
            </anchor>
          </controlPr>
        </control>
      </mc:Choice>
      <mc:Fallback>
        <control shapeId="1026" r:id="rId15" name="OptMarriedJointY1"/>
      </mc:Fallback>
    </mc:AlternateContent>
    <mc:AlternateContent xmlns:mc="http://schemas.openxmlformats.org/markup-compatibility/2006">
      <mc:Choice Requires="x14">
        <control shapeId="1027" r:id="rId17" name="OptHeadOfHouseholdZ">
          <controlPr defaultSize="0" autoLine="0" linkedCell="Controls!D23" r:id="rId18">
            <anchor moveWithCells="1">
              <from>
                <xdr:col>18</xdr:col>
                <xdr:colOff>104775</xdr:colOff>
                <xdr:row>22</xdr:row>
                <xdr:rowOff>161925</xdr:rowOff>
              </from>
              <to>
                <xdr:col>31</xdr:col>
                <xdr:colOff>76200</xdr:colOff>
                <xdr:row>25</xdr:row>
                <xdr:rowOff>123825</xdr:rowOff>
              </to>
            </anchor>
          </controlPr>
        </control>
      </mc:Choice>
      <mc:Fallback>
        <control shapeId="1027" r:id="rId17" name="OptHeadOfHouseholdZ"/>
      </mc:Fallback>
    </mc:AlternateContent>
    <mc:AlternateContent xmlns:mc="http://schemas.openxmlformats.org/markup-compatibility/2006">
      <mc:Choice Requires="x14">
        <control shapeId="1028" r:id="rId19" name="OptMarriedSeparateY2">
          <controlPr defaultSize="0" autoLine="0" linkedCell="Controls!D26" r:id="rId20">
            <anchor moveWithCells="1">
              <from>
                <xdr:col>18</xdr:col>
                <xdr:colOff>104775</xdr:colOff>
                <xdr:row>26</xdr:row>
                <xdr:rowOff>0</xdr:rowOff>
              </from>
              <to>
                <xdr:col>31</xdr:col>
                <xdr:colOff>76200</xdr:colOff>
                <xdr:row>28</xdr:row>
                <xdr:rowOff>152400</xdr:rowOff>
              </to>
            </anchor>
          </controlPr>
        </control>
      </mc:Choice>
      <mc:Fallback>
        <control shapeId="1028" r:id="rId19" name="OptMarriedSeparateY2"/>
      </mc:Fallback>
    </mc:AlternateContent>
    <mc:AlternateContent xmlns:mc="http://schemas.openxmlformats.org/markup-compatibility/2006">
      <mc:Choice Requires="x14">
        <control shapeId="1041" r:id="rId21" name="OptStandardDeduction">
          <controlPr defaultSize="0" autoLine="0" linkedCell="Controls!F23" r:id="rId22">
            <anchor moveWithCells="1">
              <from>
                <xdr:col>35</xdr:col>
                <xdr:colOff>161925</xdr:colOff>
                <xdr:row>22</xdr:row>
                <xdr:rowOff>161925</xdr:rowOff>
              </from>
              <to>
                <xdr:col>36</xdr:col>
                <xdr:colOff>28575</xdr:colOff>
                <xdr:row>25</xdr:row>
                <xdr:rowOff>28575</xdr:rowOff>
              </to>
            </anchor>
          </controlPr>
        </control>
      </mc:Choice>
      <mc:Fallback>
        <control shapeId="1041" r:id="rId21" name="OptStandardDeduction"/>
      </mc:Fallback>
    </mc:AlternateContent>
    <mc:AlternateContent xmlns:mc="http://schemas.openxmlformats.org/markup-compatibility/2006">
      <mc:Choice Requires="x14">
        <control shapeId="1042" r:id="rId23" name="OptItemizedDeduction">
          <controlPr defaultSize="0" autoLine="0" linkedCell="Controls!F26" r:id="rId24">
            <anchor moveWithCells="1">
              <from>
                <xdr:col>35</xdr:col>
                <xdr:colOff>161925</xdr:colOff>
                <xdr:row>25</xdr:row>
                <xdr:rowOff>85725</xdr:rowOff>
              </from>
              <to>
                <xdr:col>36</xdr:col>
                <xdr:colOff>28575</xdr:colOff>
                <xdr:row>27</xdr:row>
                <xdr:rowOff>142875</xdr:rowOff>
              </to>
            </anchor>
          </controlPr>
        </control>
      </mc:Choice>
      <mc:Fallback>
        <control shapeId="1042" r:id="rId23" name="OptItemizedDeduction"/>
      </mc:Fallback>
    </mc:AlternateContent>
    <mc:AlternateContent xmlns:mc="http://schemas.openxmlformats.org/markup-compatibility/2006">
      <mc:Choice Requires="x14">
        <control shapeId="1058" r:id="rId25" name="CmdClearAll">
          <controlPr defaultSize="0" autoLine="0" r:id="rId26">
            <anchor moveWithCells="1">
              <from>
                <xdr:col>17</xdr:col>
                <xdr:colOff>0</xdr:colOff>
                <xdr:row>0</xdr:row>
                <xdr:rowOff>209550</xdr:rowOff>
              </from>
              <to>
                <xdr:col>26</xdr:col>
                <xdr:colOff>76200</xdr:colOff>
                <xdr:row>0</xdr:row>
                <xdr:rowOff>676275</xdr:rowOff>
              </to>
            </anchor>
          </controlPr>
        </control>
      </mc:Choice>
      <mc:Fallback>
        <control shapeId="1058" r:id="rId25" name="CmdClearAll"/>
      </mc:Fallback>
    </mc:AlternateContent>
    <mc:AlternateContent xmlns:mc="http://schemas.openxmlformats.org/markup-compatibility/2006">
      <mc:Choice Requires="x14">
        <control shapeId="1068" r:id="rId27" name="CboYear">
          <controlPr defaultSize="0" autoLine="0" linkedCell="Controls!F4" listFillRange="Controls!C4:C8" r:id="rId28">
            <anchor moveWithCells="1">
              <from>
                <xdr:col>17</xdr:col>
                <xdr:colOff>57150</xdr:colOff>
                <xdr:row>0</xdr:row>
                <xdr:rowOff>1257300</xdr:rowOff>
              </from>
              <to>
                <xdr:col>28</xdr:col>
                <xdr:colOff>66675</xdr:colOff>
                <xdr:row>2</xdr:row>
                <xdr:rowOff>0</xdr:rowOff>
              </to>
            </anchor>
          </controlPr>
        </control>
      </mc:Choice>
      <mc:Fallback>
        <control shapeId="1068" r:id="rId27" name="CboYear"/>
      </mc:Fallback>
    </mc:AlternateContent>
    <mc:AlternateContent xmlns:mc="http://schemas.openxmlformats.org/markup-compatibility/2006">
      <mc:Choice Requires="x14">
        <control shapeId="1072" r:id="rId29" name="CmdShowCalculatorOnly">
          <controlPr defaultSize="0" autoLine="0" r:id="rId30">
            <anchor moveWithCells="1">
              <from>
                <xdr:col>31</xdr:col>
                <xdr:colOff>0</xdr:colOff>
                <xdr:row>0</xdr:row>
                <xdr:rowOff>209550</xdr:rowOff>
              </from>
              <to>
                <xdr:col>33</xdr:col>
                <xdr:colOff>876300</xdr:colOff>
                <xdr:row>0</xdr:row>
                <xdr:rowOff>676275</xdr:rowOff>
              </to>
            </anchor>
          </controlPr>
        </control>
      </mc:Choice>
      <mc:Fallback>
        <control shapeId="1072" r:id="rId29" name="CmdShowCalculatorOnly"/>
      </mc:Fallback>
    </mc:AlternateContent>
    <mc:AlternateContent xmlns:mc="http://schemas.openxmlformats.org/markup-compatibility/2006">
      <mc:Choice Requires="x14">
        <control shapeId="1073" r:id="rId31" name="CmdShowAll">
          <controlPr defaultSize="0" autoLine="0" r:id="rId32">
            <anchor moveWithCells="1">
              <from>
                <xdr:col>34</xdr:col>
                <xdr:colOff>161925</xdr:colOff>
                <xdr:row>0</xdr:row>
                <xdr:rowOff>200025</xdr:rowOff>
              </from>
              <to>
                <xdr:col>35</xdr:col>
                <xdr:colOff>1028700</xdr:colOff>
                <xdr:row>0</xdr:row>
                <xdr:rowOff>666750</xdr:rowOff>
              </to>
            </anchor>
          </controlPr>
        </control>
      </mc:Choice>
      <mc:Fallback>
        <control shapeId="1073" r:id="rId31" name="CmdShowAll"/>
      </mc:Fallback>
    </mc:AlternateContent>
    <mc:AlternateContent xmlns:mc="http://schemas.openxmlformats.org/markup-compatibility/2006">
      <mc:Choice Requires="x14">
        <control shapeId="1083" r:id="rId33" name="OptQualifyingWidow">
          <controlPr defaultSize="0" autoLine="0" linkedCell="Controls!B29" r:id="rId34">
            <anchor moveWithCells="1">
              <from>
                <xdr:col>5</xdr:col>
                <xdr:colOff>57150</xdr:colOff>
                <xdr:row>27</xdr:row>
                <xdr:rowOff>28575</xdr:rowOff>
              </from>
              <to>
                <xdr:col>18</xdr:col>
                <xdr:colOff>28575</xdr:colOff>
                <xdr:row>28</xdr:row>
                <xdr:rowOff>142875</xdr:rowOff>
              </to>
            </anchor>
          </controlPr>
        </control>
      </mc:Choice>
      <mc:Fallback>
        <control shapeId="1083" r:id="rId33" name="OptQualifyingWidow"/>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indexed="45"/>
    <pageSetUpPr fitToPage="1"/>
  </sheetPr>
  <dimension ref="F1:BW100"/>
  <sheetViews>
    <sheetView showGridLines="0" showRowColHeaders="0" topLeftCell="C1" zoomScaleNormal="100" workbookViewId="0">
      <selection activeCell="BB5" sqref="BB5"/>
    </sheetView>
  </sheetViews>
  <sheetFormatPr defaultColWidth="0" defaultRowHeight="12.75" zeroHeight="1" x14ac:dyDescent="0.2"/>
  <cols>
    <col min="1" max="1" width="2.7109375" customWidth="1"/>
    <col min="2" max="2" width="12.5703125" customWidth="1"/>
    <col min="3" max="5" width="2.7109375" customWidth="1"/>
    <col min="6" max="34" width="1.7109375" customWidth="1"/>
    <col min="35" max="35" width="2.7109375" customWidth="1"/>
    <col min="36" max="36" width="23.85546875" customWidth="1"/>
    <col min="37" max="53" width="1.7109375" customWidth="1"/>
    <col min="54" max="54" width="59.5703125" customWidth="1"/>
    <col min="55" max="57" width="1.7109375" customWidth="1"/>
    <col min="58" max="58" width="1.7109375" hidden="1" customWidth="1"/>
    <col min="59" max="59" width="11.5703125" hidden="1" customWidth="1"/>
    <col min="60" max="60" width="1.7109375" hidden="1" customWidth="1"/>
    <col min="61" max="61" width="14" hidden="1" customWidth="1"/>
    <col min="62" max="62" width="1.7109375" hidden="1" customWidth="1"/>
    <col min="63" max="63" width="19.5703125" hidden="1" customWidth="1"/>
    <col min="64" max="64" width="2.85546875" hidden="1" customWidth="1"/>
    <col min="65" max="65" width="2.7109375" hidden="1" customWidth="1"/>
    <col min="66" max="66" width="6.7109375" hidden="1" customWidth="1"/>
    <col min="67" max="67" width="18.42578125" hidden="1" customWidth="1"/>
    <col min="68" max="68" width="6.7109375" hidden="1" customWidth="1"/>
    <col min="69" max="69" width="1.7109375" customWidth="1"/>
    <col min="70" max="70" width="16.140625" hidden="1" customWidth="1"/>
    <col min="71" max="74" width="1.7109375" customWidth="1"/>
    <col min="75" max="75" width="9.140625" customWidth="1"/>
    <col min="76" max="81" width="1.7109375" customWidth="1"/>
  </cols>
  <sheetData>
    <row r="1" spans="6:70" ht="84.75" customHeight="1" x14ac:dyDescent="0.2"/>
    <row r="2" spans="6:70" ht="15.75" x14ac:dyDescent="0.25">
      <c r="AI2" s="9" t="s">
        <v>117</v>
      </c>
      <c r="BB2" s="36"/>
    </row>
    <row r="3" spans="6:70" x14ac:dyDescent="0.2">
      <c r="BO3" s="40" t="s">
        <v>118</v>
      </c>
      <c r="BR3" t="s">
        <v>119</v>
      </c>
    </row>
    <row r="4" spans="6:70" ht="18" x14ac:dyDescent="0.25">
      <c r="F4" s="165" t="s">
        <v>0</v>
      </c>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BO4" s="40"/>
      <c r="BR4" s="43" t="s">
        <v>134</v>
      </c>
    </row>
    <row r="5" spans="6:70" ht="18" x14ac:dyDescent="0.25">
      <c r="N5" s="1"/>
      <c r="BO5" s="40">
        <v>2006</v>
      </c>
    </row>
    <row r="6" spans="6:70" ht="18" x14ac:dyDescent="0.25">
      <c r="N6" s="1" t="s">
        <v>31</v>
      </c>
      <c r="Y6" s="169"/>
      <c r="Z6" s="169"/>
      <c r="AA6" s="169"/>
      <c r="AB6" s="169"/>
      <c r="AC6" s="169"/>
      <c r="AD6" s="169"/>
      <c r="AE6" s="169"/>
      <c r="AF6" s="169"/>
      <c r="AG6" s="169"/>
      <c r="AH6" s="169"/>
      <c r="AI6" s="169"/>
      <c r="AJ6" s="169"/>
      <c r="BO6" s="40">
        <v>2007</v>
      </c>
    </row>
    <row r="7" spans="6:70" ht="18" x14ac:dyDescent="0.25">
      <c r="N7" s="1" t="s">
        <v>32</v>
      </c>
      <c r="Y7" s="168"/>
      <c r="Z7" s="168"/>
      <c r="AA7" s="168"/>
      <c r="AB7" s="168"/>
      <c r="AC7" s="168"/>
      <c r="AD7" s="168"/>
      <c r="AE7" s="168"/>
      <c r="AF7" s="168"/>
      <c r="AG7" s="168"/>
      <c r="AH7" s="168"/>
      <c r="AI7" s="168"/>
      <c r="AJ7" s="168"/>
      <c r="BO7" s="40">
        <v>2008</v>
      </c>
    </row>
    <row r="8" spans="6:70" ht="18" x14ac:dyDescent="0.25">
      <c r="N8" s="1" t="s">
        <v>34</v>
      </c>
      <c r="Y8" s="170"/>
      <c r="Z8" s="170"/>
      <c r="AA8" s="170"/>
      <c r="AB8" s="170"/>
      <c r="AC8" s="170"/>
      <c r="AD8" s="170"/>
      <c r="AE8" s="170"/>
      <c r="AF8" s="170"/>
      <c r="AG8" s="170"/>
      <c r="AH8" s="170"/>
      <c r="AI8" s="170"/>
      <c r="AJ8" s="170"/>
      <c r="BO8" s="40">
        <v>2009</v>
      </c>
    </row>
    <row r="9" spans="6:70" ht="15" x14ac:dyDescent="0.2">
      <c r="G9" s="2"/>
      <c r="H9" s="2"/>
      <c r="I9" s="2"/>
      <c r="J9" s="2"/>
      <c r="K9" s="2"/>
      <c r="L9" s="2"/>
      <c r="M9" s="2"/>
      <c r="AQ9" s="2"/>
      <c r="AR9" s="2"/>
      <c r="AS9" s="2"/>
      <c r="AT9" s="2"/>
      <c r="AU9" s="2"/>
      <c r="AV9" s="2"/>
      <c r="AW9" s="2"/>
      <c r="AX9" s="2"/>
      <c r="AY9" s="2"/>
      <c r="AZ9" s="2"/>
      <c r="BA9" s="2"/>
      <c r="BO9" s="40">
        <v>2010</v>
      </c>
    </row>
    <row r="10" spans="6:70" ht="15.75" thickBot="1" x14ac:dyDescent="0.2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2"/>
      <c r="AO10" s="2"/>
      <c r="AP10" s="2"/>
      <c r="AQ10" s="2"/>
      <c r="AR10" s="2"/>
      <c r="AS10" s="2"/>
      <c r="AT10" s="2"/>
      <c r="AU10" s="2"/>
      <c r="AV10" s="2"/>
      <c r="AW10" s="2"/>
      <c r="AX10" s="2"/>
      <c r="AY10" s="2"/>
      <c r="AZ10" s="2"/>
      <c r="BA10" s="2"/>
      <c r="BO10" s="40">
        <v>2011</v>
      </c>
    </row>
    <row r="11" spans="6:70" ht="18" x14ac:dyDescent="0.25">
      <c r="G11" s="2"/>
      <c r="H11" s="2"/>
      <c r="I11" s="2"/>
      <c r="J11" s="2"/>
      <c r="K11" s="4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O11" s="40">
        <v>2012</v>
      </c>
    </row>
    <row r="12" spans="6:70" ht="15" x14ac:dyDescent="0.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O12" s="40">
        <v>2013</v>
      </c>
    </row>
    <row r="13" spans="6:70" ht="15.75" x14ac:dyDescent="0.25">
      <c r="G13" s="2"/>
      <c r="H13" s="2"/>
      <c r="I13" s="83" t="s">
        <v>171</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5"/>
      <c r="AQ13" s="2"/>
      <c r="AR13" s="2"/>
      <c r="AS13" s="2"/>
      <c r="AT13" s="2"/>
      <c r="AU13" s="2"/>
      <c r="AV13" s="2"/>
      <c r="AW13" s="2"/>
      <c r="AX13" s="2"/>
      <c r="AY13" s="2"/>
      <c r="AZ13" s="2"/>
      <c r="BA13" s="2"/>
      <c r="BO13" s="40">
        <v>2014</v>
      </c>
    </row>
    <row r="14" spans="6:70" ht="15" x14ac:dyDescent="0.2">
      <c r="G14" s="2"/>
      <c r="H14" s="2"/>
      <c r="I14" s="80" t="s">
        <v>170</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76"/>
      <c r="AQ14" s="2"/>
      <c r="AR14" s="2"/>
      <c r="AS14" s="2"/>
      <c r="AT14" s="2"/>
      <c r="AU14" s="2"/>
      <c r="AV14" s="2"/>
      <c r="AW14" s="2"/>
      <c r="AX14" s="2"/>
      <c r="AY14" s="2"/>
      <c r="AZ14" s="2"/>
      <c r="BA14" s="2"/>
      <c r="BO14" s="40">
        <v>2015</v>
      </c>
    </row>
    <row r="15" spans="6:70" ht="15" x14ac:dyDescent="0.2">
      <c r="G15" s="2"/>
      <c r="H15" s="2"/>
      <c r="I15" s="84" t="s">
        <v>175</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15"/>
      <c r="AQ15" s="2"/>
      <c r="AR15" s="2"/>
      <c r="AS15" s="2"/>
      <c r="AT15" s="2"/>
      <c r="AU15" s="2"/>
      <c r="AV15" s="2"/>
      <c r="AW15" s="2"/>
      <c r="AX15" s="2"/>
      <c r="AY15" s="2"/>
      <c r="AZ15" s="2"/>
      <c r="BA15" s="2"/>
      <c r="BO15" s="40">
        <v>2016</v>
      </c>
    </row>
    <row r="16" spans="6:70" ht="15.75" thickBot="1" x14ac:dyDescent="0.25">
      <c r="F16" s="4"/>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6"/>
      <c r="AL16" s="6"/>
      <c r="AM16" s="6"/>
      <c r="AN16" s="11"/>
      <c r="AO16" s="11"/>
      <c r="AP16" s="11"/>
      <c r="AQ16" s="12"/>
      <c r="AR16" s="12"/>
      <c r="AS16" s="12"/>
      <c r="AT16" s="12"/>
      <c r="AU16" s="12"/>
      <c r="AV16" s="2"/>
      <c r="AW16" s="2"/>
      <c r="AX16" s="2"/>
      <c r="AY16" s="2"/>
      <c r="AZ16" s="2"/>
      <c r="BA16" s="2"/>
    </row>
    <row r="17" spans="7:75" ht="15" x14ac:dyDescent="0.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12"/>
      <c r="AO17" s="12"/>
      <c r="AP17" s="12"/>
      <c r="AQ17" s="12"/>
      <c r="AR17" s="12"/>
      <c r="AS17" s="12"/>
      <c r="AT17" s="12"/>
      <c r="AU17" s="12"/>
      <c r="AV17" s="2"/>
      <c r="AW17" s="2"/>
      <c r="AX17" s="2"/>
      <c r="AY17" s="2"/>
      <c r="AZ17" s="2"/>
      <c r="BA17" s="2"/>
      <c r="BG17" t="s">
        <v>95</v>
      </c>
      <c r="BI17" t="s">
        <v>152</v>
      </c>
      <c r="BK17" t="s">
        <v>148</v>
      </c>
    </row>
    <row r="18" spans="7:75" ht="15" x14ac:dyDescent="0.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G18" s="10" t="b">
        <v>0</v>
      </c>
      <c r="BI18" s="10" t="b">
        <v>0</v>
      </c>
      <c r="BK18" s="10" t="b">
        <v>0</v>
      </c>
    </row>
    <row r="19" spans="7:75" ht="15" x14ac:dyDescent="0.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7:75" ht="15" x14ac:dyDescent="0.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G20" s="10" t="s">
        <v>149</v>
      </c>
      <c r="BI20" s="10" t="s">
        <v>150</v>
      </c>
      <c r="BK20" s="10" t="s">
        <v>153</v>
      </c>
    </row>
    <row r="21" spans="7:75" ht="15" x14ac:dyDescent="0.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G21" s="10" t="b">
        <v>0</v>
      </c>
      <c r="BI21" s="10" t="b">
        <v>0</v>
      </c>
      <c r="BK21" s="10" t="b">
        <v>0</v>
      </c>
    </row>
    <row r="22" spans="7:75" ht="15" x14ac:dyDescent="0.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7:75" ht="15" x14ac:dyDescent="0.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7:75" ht="15" x14ac:dyDescent="0.2">
      <c r="G24" s="2"/>
      <c r="H24" s="2"/>
      <c r="I24" s="80" t="s">
        <v>172</v>
      </c>
      <c r="J24" s="2"/>
      <c r="K24" s="2"/>
      <c r="L24" s="2"/>
      <c r="M24" s="2"/>
      <c r="N24" s="2"/>
      <c r="O24" s="2"/>
      <c r="P24" s="2"/>
      <c r="Q24" s="2"/>
      <c r="R24" s="2"/>
      <c r="S24" s="2"/>
      <c r="T24" s="2"/>
      <c r="U24" s="2"/>
      <c r="V24" s="2"/>
      <c r="W24" s="2"/>
      <c r="X24" s="2"/>
      <c r="Y24" s="2"/>
      <c r="Z24" s="2"/>
      <c r="AA24" s="2"/>
      <c r="AB24" s="2"/>
      <c r="AC24" s="2"/>
      <c r="AD24" s="2"/>
      <c r="AE24" s="2"/>
      <c r="AF24" s="2"/>
      <c r="AG24" s="2"/>
      <c r="AH24" s="2"/>
      <c r="AI24" s="20"/>
      <c r="AJ24" s="24"/>
      <c r="AQ24" s="2"/>
      <c r="AR24" s="2"/>
      <c r="AS24" s="2"/>
      <c r="AT24" s="2"/>
      <c r="AU24" s="2"/>
      <c r="AV24" s="2"/>
      <c r="AW24" s="2"/>
      <c r="AX24" s="2"/>
      <c r="AY24" s="2"/>
      <c r="AZ24" s="2"/>
      <c r="BA24" s="2"/>
    </row>
    <row r="25" spans="7:75" ht="15" x14ac:dyDescent="0.2">
      <c r="G25" s="2"/>
      <c r="H25" s="2"/>
      <c r="I25" s="80" t="s">
        <v>173</v>
      </c>
      <c r="J25" s="2"/>
      <c r="K25" s="2"/>
      <c r="L25" s="2"/>
      <c r="M25" s="2"/>
      <c r="N25" s="2"/>
      <c r="O25" s="2"/>
      <c r="P25" s="2"/>
      <c r="Q25" s="2"/>
      <c r="R25" s="2"/>
      <c r="S25" s="2"/>
      <c r="T25" s="2"/>
      <c r="U25" s="2"/>
      <c r="V25" s="2"/>
      <c r="W25" s="2"/>
      <c r="X25" s="2"/>
      <c r="Y25" s="2"/>
      <c r="Z25" s="2"/>
      <c r="AA25" s="2"/>
      <c r="AB25" s="2"/>
      <c r="AC25" s="2"/>
      <c r="AD25" s="2"/>
      <c r="AE25" s="2"/>
      <c r="AF25" s="2"/>
      <c r="AG25" s="2"/>
      <c r="AH25" s="2"/>
      <c r="AI25" s="20"/>
      <c r="AJ25" s="24"/>
      <c r="AQ25" s="2"/>
      <c r="AR25" s="2"/>
      <c r="AS25" s="2"/>
      <c r="AT25" s="2"/>
      <c r="AU25" s="2"/>
      <c r="AV25" s="2"/>
      <c r="AW25" s="2"/>
      <c r="AX25" s="2"/>
      <c r="AY25" s="2"/>
      <c r="AZ25" s="2"/>
      <c r="BA25" s="2"/>
    </row>
    <row r="26" spans="7:75" ht="15" customHeight="1" x14ac:dyDescent="0.2">
      <c r="G26" s="2"/>
      <c r="H26" s="2"/>
      <c r="I26" s="163" t="s">
        <v>40</v>
      </c>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2"/>
      <c r="AH26" s="2"/>
      <c r="AI26" s="20"/>
      <c r="AJ26" s="77"/>
      <c r="AQ26" s="2"/>
      <c r="AR26" s="2"/>
      <c r="AS26" s="2"/>
      <c r="AT26" s="2"/>
      <c r="AU26" s="2"/>
      <c r="AV26" s="2"/>
      <c r="AW26" s="2"/>
      <c r="AX26" s="2"/>
      <c r="AY26" s="2"/>
      <c r="AZ26" s="2"/>
      <c r="BA26" s="2"/>
    </row>
    <row r="27" spans="7:75" ht="15" customHeight="1" x14ac:dyDescent="0.2">
      <c r="G27" s="2"/>
      <c r="H27" s="2"/>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2"/>
      <c r="AH27" s="2"/>
      <c r="AI27" s="20"/>
      <c r="AJ27" s="75"/>
      <c r="AQ27" s="2"/>
      <c r="AR27" s="2"/>
      <c r="AS27" s="2"/>
      <c r="AT27" s="2"/>
      <c r="AU27" s="2"/>
      <c r="AV27" s="2"/>
      <c r="AW27" s="2"/>
      <c r="AX27" s="2"/>
      <c r="AY27" s="2"/>
      <c r="AZ27" s="2"/>
      <c r="BA27" s="2"/>
    </row>
    <row r="28" spans="7:75" ht="15" x14ac:dyDescent="0.2">
      <c r="G28" s="2"/>
      <c r="H28" s="2"/>
      <c r="I28" s="2" t="s">
        <v>41</v>
      </c>
      <c r="J28" s="2"/>
      <c r="K28" s="2"/>
      <c r="L28" s="2"/>
      <c r="M28" s="2"/>
      <c r="N28" s="2"/>
      <c r="O28" s="2"/>
      <c r="P28" s="2"/>
      <c r="Q28" s="2"/>
      <c r="R28" s="2"/>
      <c r="S28" s="2"/>
      <c r="T28" s="2"/>
      <c r="U28" s="2"/>
      <c r="V28" s="2"/>
      <c r="W28" s="2"/>
      <c r="X28" s="2"/>
      <c r="Y28" s="2"/>
      <c r="Z28" s="2"/>
      <c r="AA28" s="2"/>
      <c r="AB28" s="2"/>
      <c r="AC28" s="2"/>
      <c r="AD28" s="2"/>
      <c r="AE28" s="2"/>
      <c r="AF28" s="2"/>
      <c r="AG28" s="2"/>
      <c r="AH28" s="2"/>
      <c r="AI28" s="20"/>
      <c r="AJ28" s="24"/>
      <c r="AQ28" s="2"/>
      <c r="AR28" s="2"/>
      <c r="AS28" s="2"/>
      <c r="AT28" s="2"/>
      <c r="AU28" s="2"/>
      <c r="AV28" s="2"/>
      <c r="AW28" s="2"/>
      <c r="AX28" s="2"/>
      <c r="AY28" s="2"/>
      <c r="AZ28" s="2"/>
      <c r="BA28" s="2"/>
    </row>
    <row r="29" spans="7:75" ht="15" x14ac:dyDescent="0.2">
      <c r="G29" s="2"/>
      <c r="H29" s="2"/>
      <c r="I29" s="2" t="s">
        <v>42</v>
      </c>
      <c r="J29" s="2"/>
      <c r="K29" s="2"/>
      <c r="L29" s="2"/>
      <c r="M29" s="2"/>
      <c r="N29" s="2"/>
      <c r="O29" s="2"/>
      <c r="P29" s="2"/>
      <c r="Q29" s="2"/>
      <c r="R29" s="2"/>
      <c r="S29" s="2"/>
      <c r="T29" s="2"/>
      <c r="U29" s="2"/>
      <c r="V29" s="2"/>
      <c r="W29" s="2"/>
      <c r="X29" s="2"/>
      <c r="Y29" s="2"/>
      <c r="Z29" s="2"/>
      <c r="AA29" s="2"/>
      <c r="AB29" s="2"/>
      <c r="AC29" s="2"/>
      <c r="AD29" s="2"/>
      <c r="AE29" s="2"/>
      <c r="AF29" s="2"/>
      <c r="AG29" s="2"/>
      <c r="AH29" s="2"/>
      <c r="AI29" s="20"/>
      <c r="AJ29" s="75"/>
      <c r="AQ29" s="2"/>
      <c r="AR29" s="2"/>
      <c r="AS29" s="2"/>
      <c r="AT29" s="2"/>
      <c r="AU29" s="2"/>
      <c r="AV29" s="2"/>
      <c r="AW29" s="2"/>
      <c r="AX29" s="2"/>
      <c r="AY29" s="2"/>
      <c r="AZ29" s="2"/>
      <c r="BA29" s="2"/>
    </row>
    <row r="30" spans="7:75" ht="15" x14ac:dyDescent="0.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12"/>
      <c r="AK30" s="2"/>
      <c r="AL30" s="2"/>
      <c r="AM30" s="2"/>
      <c r="AN30" s="2"/>
      <c r="AO30" s="2"/>
      <c r="AP30" s="2"/>
      <c r="AQ30" s="2"/>
      <c r="AR30" s="2"/>
      <c r="AS30" s="2"/>
      <c r="AT30" s="2"/>
      <c r="AU30" s="2"/>
      <c r="AV30" s="2"/>
      <c r="AW30" s="2"/>
      <c r="AX30" s="2"/>
      <c r="AY30" s="2"/>
      <c r="AZ30" s="2"/>
      <c r="BA30" s="2"/>
    </row>
    <row r="31" spans="7:75" ht="15" x14ac:dyDescent="0.2">
      <c r="G31" s="2"/>
      <c r="H31" s="2"/>
      <c r="I31" s="2" t="s">
        <v>14</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5"/>
      <c r="AQ31" s="2"/>
      <c r="AR31" s="2"/>
      <c r="AS31" s="2"/>
      <c r="AT31" s="2"/>
      <c r="AU31" s="2"/>
      <c r="AV31" s="2"/>
      <c r="AW31" s="2"/>
      <c r="AX31" s="2"/>
      <c r="AY31" s="2"/>
      <c r="AZ31" s="2"/>
      <c r="BA31" s="2"/>
      <c r="BW31" s="3"/>
    </row>
    <row r="32" spans="7:75" ht="15" x14ac:dyDescent="0.2">
      <c r="G32" s="2"/>
      <c r="H32" s="2"/>
      <c r="I32" s="80" t="s">
        <v>165</v>
      </c>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7"/>
      <c r="AQ32" s="2"/>
      <c r="AR32" s="2"/>
      <c r="AS32" s="2"/>
      <c r="AT32" s="2"/>
      <c r="AU32" s="2"/>
      <c r="AV32" s="2"/>
      <c r="AW32" s="2"/>
      <c r="AX32" s="2"/>
      <c r="AY32" s="2"/>
      <c r="AZ32" s="2"/>
      <c r="BA32" s="2"/>
      <c r="BW32" s="3"/>
    </row>
    <row r="33" spans="7:75" ht="15.75" x14ac:dyDescent="0.25">
      <c r="G33" s="2"/>
      <c r="H33" s="2"/>
      <c r="I33" s="9"/>
      <c r="J33" s="2"/>
      <c r="K33" s="2"/>
      <c r="L33" s="2"/>
      <c r="M33" s="2"/>
      <c r="N33" s="2"/>
      <c r="O33" s="2"/>
      <c r="P33" s="2"/>
      <c r="Q33" s="2"/>
      <c r="R33" s="2"/>
      <c r="S33" s="2"/>
      <c r="T33" s="2"/>
      <c r="U33" s="2"/>
      <c r="V33" s="2"/>
      <c r="W33" s="2"/>
      <c r="X33" s="2"/>
      <c r="Y33" s="2"/>
      <c r="Z33" s="2"/>
      <c r="AA33" s="2"/>
      <c r="AB33" s="2"/>
      <c r="AC33" s="2"/>
      <c r="AD33" s="2"/>
      <c r="AE33" s="2"/>
      <c r="AF33" s="2"/>
      <c r="AG33" s="2"/>
      <c r="AH33" s="2"/>
      <c r="AI33" s="2"/>
      <c r="AJ33" s="75"/>
      <c r="AQ33" s="2"/>
      <c r="AR33" s="2"/>
      <c r="AS33" s="2"/>
      <c r="AT33" s="2"/>
      <c r="AU33" s="2"/>
      <c r="AV33" s="2"/>
      <c r="AW33" s="2"/>
      <c r="AX33" s="2"/>
      <c r="AY33" s="2"/>
      <c r="AZ33" s="2"/>
      <c r="BA33" s="2"/>
      <c r="BW33" s="3"/>
    </row>
    <row r="34" spans="7:75" ht="15" x14ac:dyDescent="0.2">
      <c r="G34" s="2"/>
      <c r="H34" s="2"/>
      <c r="I34" s="2" t="s">
        <v>162</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78"/>
      <c r="AQ34" s="2"/>
      <c r="AR34" s="2"/>
      <c r="AS34" s="2"/>
      <c r="AT34" s="2"/>
      <c r="AU34" s="2"/>
      <c r="AV34" s="2"/>
      <c r="AW34" s="2"/>
      <c r="AX34" s="2"/>
      <c r="AY34" s="2"/>
      <c r="AZ34" s="2"/>
      <c r="BA34" s="2"/>
      <c r="BW34" s="3"/>
    </row>
    <row r="35" spans="7:75" ht="15" x14ac:dyDescent="0.2">
      <c r="G35" s="2"/>
      <c r="H35" s="2"/>
      <c r="I35" s="2" t="s">
        <v>163</v>
      </c>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1"/>
      <c r="AQ35" s="2"/>
      <c r="AR35" s="2"/>
      <c r="AS35" s="2"/>
      <c r="AT35" s="2"/>
      <c r="AU35" s="2"/>
      <c r="AV35" s="2"/>
      <c r="AW35" s="2"/>
      <c r="AX35" s="2"/>
      <c r="AY35" s="2"/>
      <c r="AZ35" s="2"/>
      <c r="BA35" s="2"/>
      <c r="BW35" s="3"/>
    </row>
    <row r="36" spans="7:75" ht="15.75" x14ac:dyDescent="0.25">
      <c r="G36" s="2"/>
      <c r="H36" s="2"/>
      <c r="I36" s="9"/>
      <c r="J36" s="2"/>
      <c r="K36" s="2"/>
      <c r="L36" s="2"/>
      <c r="M36" s="2"/>
      <c r="N36" s="2"/>
      <c r="O36" s="2"/>
      <c r="P36" s="2"/>
      <c r="Q36" s="2"/>
      <c r="R36" s="2"/>
      <c r="S36" s="2"/>
      <c r="T36" s="2"/>
      <c r="U36" s="2"/>
      <c r="V36" s="2"/>
      <c r="W36" s="2"/>
      <c r="X36" s="2"/>
      <c r="Y36" s="2"/>
      <c r="Z36" s="2"/>
      <c r="AA36" s="2"/>
      <c r="AB36" s="2"/>
      <c r="AC36" s="2"/>
      <c r="AD36" s="2"/>
      <c r="AE36" s="2"/>
      <c r="AF36" s="2"/>
      <c r="AG36" s="2"/>
      <c r="AH36" s="2"/>
      <c r="AI36" s="2"/>
      <c r="AJ36" s="79"/>
      <c r="AQ36" s="2"/>
      <c r="AR36" s="2"/>
      <c r="AS36" s="2"/>
      <c r="AT36" s="2"/>
      <c r="AU36" s="2"/>
      <c r="AV36" s="2"/>
      <c r="AW36" s="2"/>
      <c r="AX36" s="2"/>
      <c r="AY36" s="2"/>
      <c r="AZ36" s="2"/>
      <c r="BA36" s="2"/>
      <c r="BG36" t="s">
        <v>30</v>
      </c>
      <c r="BW36" s="3"/>
    </row>
    <row r="37" spans="7:75" ht="15.75" x14ac:dyDescent="0.25">
      <c r="G37" s="2"/>
      <c r="H37" s="2"/>
      <c r="I37" s="2" t="s">
        <v>164</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15"/>
      <c r="AK37" s="22"/>
      <c r="AL37" s="22"/>
      <c r="AM37" s="22"/>
      <c r="AN37" s="22"/>
      <c r="AO37" s="22"/>
      <c r="AP37" s="22"/>
      <c r="AQ37" s="23">
        <v>10000</v>
      </c>
      <c r="AR37" s="23">
        <v>10000</v>
      </c>
      <c r="AS37" s="2"/>
      <c r="AT37" s="2"/>
      <c r="AU37" s="2"/>
      <c r="AV37" s="2"/>
      <c r="AW37" s="2"/>
      <c r="AX37" s="2"/>
      <c r="AY37" s="2"/>
      <c r="AZ37" s="2"/>
      <c r="BA37" s="2"/>
      <c r="BG37" s="19"/>
    </row>
    <row r="38" spans="7:75" ht="15.75" x14ac:dyDescent="0.25">
      <c r="AQ38" s="2"/>
      <c r="AR38" s="2"/>
      <c r="AS38" s="2"/>
      <c r="AT38" s="2"/>
      <c r="AU38" s="2"/>
      <c r="AV38" s="2"/>
      <c r="AW38" s="2"/>
      <c r="AX38" s="2"/>
      <c r="AY38" s="2"/>
      <c r="AZ38" s="2"/>
      <c r="BA38" s="2"/>
      <c r="BG38" s="19" t="b">
        <f>IF(AND(BK18=TRUE,BG18=TRUE,AJ36&gt;142700),"true single",IF(AND(BK18=TRUE,BG21=TRUE,AJ36&gt;214050),"true married/joint",IF(AND(BK18=TRUE,BI18=TRUE,AJ36&gt;178350),"true head of household",IF(AND(BK18=TRUE,BI21=TRUE,AJ36&gt;107025),"true married separate",FALSE))))</f>
        <v>0</v>
      </c>
    </row>
    <row r="39" spans="7:75" ht="15" x14ac:dyDescent="0.2">
      <c r="AQ39" s="2"/>
      <c r="AR39" s="2"/>
      <c r="AS39" s="2"/>
      <c r="AT39" s="2"/>
      <c r="AU39" s="2"/>
      <c r="AV39" s="2"/>
      <c r="AW39" s="2"/>
      <c r="AX39" s="2"/>
      <c r="AY39" s="2"/>
      <c r="AZ39" s="2"/>
      <c r="BA39" s="2"/>
    </row>
    <row r="40" spans="7:75" ht="15" x14ac:dyDescent="0.2">
      <c r="AQ40" s="2"/>
      <c r="AR40" s="2"/>
      <c r="AS40" s="2"/>
      <c r="AT40" s="2"/>
      <c r="AU40" s="2"/>
      <c r="AV40" s="2"/>
      <c r="AW40" s="2"/>
      <c r="AX40" s="2"/>
      <c r="AY40" s="2"/>
      <c r="AZ40" s="2"/>
      <c r="BA40" s="2"/>
    </row>
    <row r="41" spans="7:75" ht="15" x14ac:dyDescent="0.2">
      <c r="AQ41" s="2"/>
      <c r="AR41" s="2"/>
      <c r="AS41" s="2"/>
      <c r="AT41" s="2"/>
      <c r="AU41" s="2"/>
      <c r="AV41" s="2"/>
      <c r="AW41" s="2"/>
      <c r="AX41" s="2"/>
      <c r="AY41" s="2"/>
      <c r="AZ41" s="2"/>
      <c r="BA41" s="2"/>
    </row>
    <row r="42" spans="7:75" ht="15" x14ac:dyDescent="0.2">
      <c r="AQ42" s="2"/>
      <c r="AR42" s="2"/>
      <c r="AS42" s="2"/>
      <c r="AT42" s="2"/>
      <c r="AU42" s="2"/>
      <c r="AV42" s="2"/>
      <c r="AW42" s="2"/>
      <c r="AX42" s="2"/>
      <c r="AY42" s="2"/>
      <c r="AZ42" s="2"/>
      <c r="BA42" s="2"/>
    </row>
    <row r="43" spans="7:75" ht="15" x14ac:dyDescent="0.2">
      <c r="BA43" s="2"/>
    </row>
    <row r="44" spans="7:75" ht="15" x14ac:dyDescent="0.2">
      <c r="I44" t="s">
        <v>278</v>
      </c>
      <c r="AJ44" s="115"/>
      <c r="BA44" s="2"/>
    </row>
    <row r="45" spans="7:75" ht="15" x14ac:dyDescent="0.2">
      <c r="BA45" s="2"/>
    </row>
    <row r="46" spans="7:75" ht="15" x14ac:dyDescent="0.2">
      <c r="BA46" s="2"/>
    </row>
    <row r="47" spans="7:75" ht="15" x14ac:dyDescent="0.2">
      <c r="AQ47" s="2"/>
      <c r="AR47" s="2"/>
      <c r="AS47" s="2"/>
      <c r="BA47" s="2"/>
    </row>
    <row r="48" spans="7:75" ht="15" x14ac:dyDescent="0.2">
      <c r="AQ48" s="2"/>
      <c r="AR48" s="2"/>
      <c r="AS48" s="2"/>
      <c r="BA48" s="2"/>
    </row>
    <row r="49" spans="7:53" ht="15" x14ac:dyDescent="0.2">
      <c r="AQ49" s="2"/>
      <c r="AR49" s="2"/>
      <c r="AS49" s="2"/>
      <c r="BA49" s="2"/>
    </row>
    <row r="50" spans="7:53" ht="15" x14ac:dyDescent="0.2">
      <c r="BA50" s="2"/>
    </row>
    <row r="51" spans="7:53" ht="15" x14ac:dyDescent="0.2">
      <c r="BA51" s="2"/>
    </row>
    <row r="52" spans="7:53" ht="15" x14ac:dyDescent="0.2">
      <c r="AT52" s="12"/>
      <c r="AU52" s="12"/>
      <c r="AV52" s="2"/>
      <c r="AW52" s="2"/>
      <c r="AX52" s="2"/>
      <c r="AY52" s="2"/>
      <c r="AZ52" s="2"/>
      <c r="BA52" s="2"/>
    </row>
    <row r="53" spans="7:53" ht="15" x14ac:dyDescent="0.2">
      <c r="AT53" s="12"/>
      <c r="AU53" s="12"/>
      <c r="AV53" s="2"/>
      <c r="AW53" s="2"/>
      <c r="AX53" s="2"/>
      <c r="AY53" s="2"/>
      <c r="AZ53" s="2"/>
      <c r="BA53" s="2"/>
    </row>
    <row r="54" spans="7:53" ht="15" x14ac:dyDescent="0.2">
      <c r="AT54" s="2"/>
      <c r="AU54" s="2"/>
      <c r="AV54" s="2"/>
      <c r="AW54" s="2"/>
      <c r="AX54" s="2"/>
      <c r="AY54" s="2"/>
      <c r="AZ54" s="2"/>
      <c r="BA54" s="2"/>
    </row>
    <row r="55" spans="7:53" ht="15" x14ac:dyDescent="0.2">
      <c r="AT55" s="2"/>
      <c r="AU55" s="2"/>
      <c r="AV55" s="2"/>
      <c r="AW55" s="2"/>
      <c r="AX55" s="2"/>
      <c r="AY55" s="2"/>
      <c r="AZ55" s="2"/>
      <c r="BA55" s="2"/>
    </row>
    <row r="56" spans="7:53" ht="15" x14ac:dyDescent="0.2">
      <c r="AT56" s="2"/>
      <c r="AU56" s="2"/>
      <c r="AV56" s="2"/>
      <c r="AW56" s="2"/>
      <c r="AX56" s="2"/>
      <c r="AY56" s="2"/>
      <c r="AZ56" s="2"/>
      <c r="BA56" s="2"/>
    </row>
    <row r="57" spans="7:53" ht="15" x14ac:dyDescent="0.2">
      <c r="AT57" s="2"/>
      <c r="AU57" s="2"/>
      <c r="AV57" s="2"/>
      <c r="AW57" s="2"/>
      <c r="AX57" s="2"/>
      <c r="AY57" s="2"/>
      <c r="AZ57" s="2"/>
      <c r="BA57" s="2"/>
    </row>
    <row r="58" spans="7:53" ht="15" x14ac:dyDescent="0.2">
      <c r="AT58" s="2"/>
      <c r="AU58" s="2"/>
      <c r="AV58" s="2"/>
      <c r="AW58" s="2"/>
      <c r="AX58" s="2"/>
      <c r="AY58" s="2"/>
      <c r="AZ58" s="2"/>
      <c r="BA58" s="2"/>
    </row>
    <row r="59" spans="7:53" ht="15" x14ac:dyDescent="0.2">
      <c r="AP59" s="14"/>
      <c r="AQ59" s="12"/>
      <c r="AR59" s="12"/>
      <c r="AS59" s="12"/>
      <c r="AT59" s="2"/>
      <c r="AU59" s="2"/>
      <c r="AV59" s="2"/>
      <c r="AW59" s="2"/>
      <c r="AX59" s="2"/>
      <c r="AY59" s="2"/>
      <c r="AZ59" s="2"/>
      <c r="BA59" s="2"/>
    </row>
    <row r="60" spans="7:53" ht="15" x14ac:dyDescent="0.2">
      <c r="AP60" s="7"/>
      <c r="AQ60" s="7"/>
      <c r="AR60" s="7"/>
      <c r="AS60" s="7"/>
      <c r="AT60" s="7"/>
      <c r="AU60" s="7"/>
      <c r="AV60" s="2"/>
      <c r="AW60" s="2"/>
      <c r="AX60" s="2"/>
      <c r="AY60" s="2"/>
      <c r="AZ60" s="2"/>
      <c r="BA60" s="2"/>
    </row>
    <row r="61" spans="7:53" ht="15" hidden="1" x14ac:dyDescent="0.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row>
    <row r="62" spans="7:53" ht="15" hidden="1" x14ac:dyDescent="0.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row>
    <row r="63" spans="7:53" ht="15" hidden="1" x14ac:dyDescent="0.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row>
    <row r="64" spans="7:53" ht="15" hidden="1" x14ac:dyDescent="0.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row>
    <row r="65" spans="7:54" ht="15" hidden="1" x14ac:dyDescent="0.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row>
    <row r="66" spans="7:54" ht="15" hidden="1" x14ac:dyDescent="0.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row>
    <row r="67" spans="7:54" x14ac:dyDescent="0.2"/>
    <row r="68" spans="7:54" x14ac:dyDescent="0.2"/>
    <row r="69" spans="7:54" x14ac:dyDescent="0.2"/>
    <row r="70" spans="7:54" x14ac:dyDescent="0.2"/>
    <row r="71" spans="7:54" x14ac:dyDescent="0.2">
      <c r="AJ71" s="32"/>
      <c r="AK71" s="32"/>
      <c r="AL71" s="32"/>
      <c r="AM71" s="33"/>
      <c r="AN71" s="32"/>
      <c r="AO71" s="32"/>
      <c r="AP71" s="32"/>
      <c r="AQ71" s="32"/>
      <c r="AR71" s="32"/>
      <c r="AS71" s="32"/>
      <c r="AT71" s="32"/>
      <c r="AU71" s="32"/>
      <c r="AV71" s="32"/>
      <c r="AW71" s="32"/>
      <c r="AX71" s="32"/>
      <c r="AY71" s="32"/>
      <c r="AZ71" s="32"/>
      <c r="BA71" s="33"/>
      <c r="BB71" s="32"/>
    </row>
    <row r="72" spans="7:54" x14ac:dyDescent="0.2">
      <c r="AJ72" s="32"/>
      <c r="AK72" s="32"/>
      <c r="AL72" s="32"/>
      <c r="AM72" s="33" t="s">
        <v>75</v>
      </c>
      <c r="AN72" s="32"/>
      <c r="AO72" s="32"/>
      <c r="AP72" s="32"/>
      <c r="AQ72" s="32"/>
      <c r="AR72" s="32"/>
      <c r="AS72" s="32"/>
      <c r="AT72" s="32"/>
      <c r="AU72" s="32"/>
      <c r="AV72" s="32"/>
      <c r="AW72" s="32"/>
      <c r="AX72" s="32"/>
      <c r="AY72" s="32"/>
      <c r="AZ72" s="32"/>
      <c r="BA72" s="33"/>
      <c r="BB72" s="32"/>
    </row>
    <row r="73" spans="7:54" x14ac:dyDescent="0.2">
      <c r="AM73" s="74" t="s">
        <v>161</v>
      </c>
      <c r="AN73" s="38"/>
      <c r="AO73" s="38"/>
      <c r="AP73" s="38"/>
      <c r="AQ73" s="38"/>
      <c r="AR73" s="38"/>
      <c r="AS73" s="38"/>
      <c r="AT73" s="38"/>
      <c r="AU73" s="38"/>
      <c r="AV73" s="38"/>
      <c r="AW73" s="38"/>
      <c r="AX73" s="38"/>
      <c r="AY73" s="38"/>
      <c r="AZ73" s="38"/>
      <c r="BA73" s="38"/>
      <c r="BB73" s="38"/>
    </row>
    <row r="74" spans="7:54" x14ac:dyDescent="0.2">
      <c r="AI74" s="162"/>
      <c r="AJ74" s="162"/>
      <c r="AK74" s="162"/>
      <c r="AL74" s="162"/>
      <c r="AM74" s="162"/>
    </row>
    <row r="75" spans="7:54" x14ac:dyDescent="0.2"/>
    <row r="76" spans="7:54" x14ac:dyDescent="0.2"/>
    <row r="77" spans="7:54" x14ac:dyDescent="0.2"/>
    <row r="78" spans="7:54" x14ac:dyDescent="0.2"/>
    <row r="79" spans="7:54" x14ac:dyDescent="0.2"/>
    <row r="80" spans="7:54"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sheetData>
  <sheetProtection algorithmName="SHA-512" hashValue="eoU6y2qFiKRICe9cN4dVNPL6L4CMPIyJiAx0cny1noB3y8fp9Oolhe1jZCfc4bhDxvOlyhuJpYBBMgbRedSP0w==" saltValue="KP2kDy7RxG6EhDdjBBPrPA==" spinCount="100000" sheet="1" objects="1" scenarios="1"/>
  <mergeCells count="6">
    <mergeCell ref="AI74:AM74"/>
    <mergeCell ref="I26:AF27"/>
    <mergeCell ref="F4:AU4"/>
    <mergeCell ref="Y8:AJ8"/>
    <mergeCell ref="Y7:AJ7"/>
    <mergeCell ref="Y6:AJ6"/>
  </mergeCells>
  <phoneticPr fontId="0" type="noConversion"/>
  <dataValidations disablePrompts="1" count="1">
    <dataValidation type="custom" allowBlank="1" showInputMessage="1" showErrorMessage="1" sqref="AJ31" xr:uid="{00000000-0002-0000-0300-000000000000}">
      <formula1>AJ31&gt;0</formula1>
    </dataValidation>
  </dataValidations>
  <pageMargins left="0.75" right="0.75" top="1" bottom="1" header="0.5" footer="0.5"/>
  <pageSetup scale="96" orientation="portrait" r:id="rId1"/>
  <headerFooter alignWithMargins="0">
    <oddFooter>&amp;R&amp;8Revised, 03/03/2010</oddFooter>
  </headerFooter>
  <drawing r:id="rId2"/>
  <legacyDrawing r:id="rId3"/>
  <controls>
    <mc:AlternateContent xmlns:mc="http://schemas.openxmlformats.org/markup-compatibility/2006">
      <mc:Choice Requires="x14">
        <control shapeId="3073" r:id="rId4" name="OptSingleXTaxpayerInput">
          <controlPr defaultSize="0" autoLine="0" linkedCell="BG18" r:id="rId5">
            <anchor moveWithCells="1">
              <from>
                <xdr:col>8</xdr:col>
                <xdr:colOff>47625</xdr:colOff>
                <xdr:row>16</xdr:row>
                <xdr:rowOff>161925</xdr:rowOff>
              </from>
              <to>
                <xdr:col>21</xdr:col>
                <xdr:colOff>19050</xdr:colOff>
                <xdr:row>19</xdr:row>
                <xdr:rowOff>123825</xdr:rowOff>
              </to>
            </anchor>
          </controlPr>
        </control>
      </mc:Choice>
      <mc:Fallback>
        <control shapeId="3073" r:id="rId4" name="OptSingleXTaxpayerInput"/>
      </mc:Fallback>
    </mc:AlternateContent>
    <mc:AlternateContent xmlns:mc="http://schemas.openxmlformats.org/markup-compatibility/2006">
      <mc:Choice Requires="x14">
        <control shapeId="3074" r:id="rId6" name="OptMarriedJointY1TaxpayerInput">
          <controlPr defaultSize="0" autoLine="0" linkedCell="BG21" r:id="rId7">
            <anchor moveWithCells="1">
              <from>
                <xdr:col>8</xdr:col>
                <xdr:colOff>47625</xdr:colOff>
                <xdr:row>19</xdr:row>
                <xdr:rowOff>171450</xdr:rowOff>
              </from>
              <to>
                <xdr:col>21</xdr:col>
                <xdr:colOff>19050</xdr:colOff>
                <xdr:row>22</xdr:row>
                <xdr:rowOff>133350</xdr:rowOff>
              </to>
            </anchor>
          </controlPr>
        </control>
      </mc:Choice>
      <mc:Fallback>
        <control shapeId="3074" r:id="rId6" name="OptMarriedJointY1TaxpayerInput"/>
      </mc:Fallback>
    </mc:AlternateContent>
    <mc:AlternateContent xmlns:mc="http://schemas.openxmlformats.org/markup-compatibility/2006">
      <mc:Choice Requires="x14">
        <control shapeId="3075" r:id="rId8" name="OptHeadOfHouseholdZTaxpayerInput">
          <controlPr defaultSize="0" autoLine="0" linkedCell="BI18" r:id="rId9">
            <anchor moveWithCells="1">
              <from>
                <xdr:col>21</xdr:col>
                <xdr:colOff>95250</xdr:colOff>
                <xdr:row>16</xdr:row>
                <xdr:rowOff>161925</xdr:rowOff>
              </from>
              <to>
                <xdr:col>34</xdr:col>
                <xdr:colOff>66675</xdr:colOff>
                <xdr:row>19</xdr:row>
                <xdr:rowOff>123825</xdr:rowOff>
              </to>
            </anchor>
          </controlPr>
        </control>
      </mc:Choice>
      <mc:Fallback>
        <control shapeId="3075" r:id="rId8" name="OptHeadOfHouseholdZTaxpayerInput"/>
      </mc:Fallback>
    </mc:AlternateContent>
    <mc:AlternateContent xmlns:mc="http://schemas.openxmlformats.org/markup-compatibility/2006">
      <mc:Choice Requires="x14">
        <control shapeId="3076" r:id="rId10" name="OptMarriedSeparateY2">
          <controlPr defaultSize="0" autoLine="0" linkedCell="BI21" r:id="rId11">
            <anchor moveWithCells="1">
              <from>
                <xdr:col>21</xdr:col>
                <xdr:colOff>95250</xdr:colOff>
                <xdr:row>19</xdr:row>
                <xdr:rowOff>171450</xdr:rowOff>
              </from>
              <to>
                <xdr:col>34</xdr:col>
                <xdr:colOff>66675</xdr:colOff>
                <xdr:row>22</xdr:row>
                <xdr:rowOff>133350</xdr:rowOff>
              </to>
            </anchor>
          </controlPr>
        </control>
      </mc:Choice>
      <mc:Fallback>
        <control shapeId="3076" r:id="rId10" name="OptMarriedSeparateY2"/>
      </mc:Fallback>
    </mc:AlternateContent>
    <mc:AlternateContent xmlns:mc="http://schemas.openxmlformats.org/markup-compatibility/2006">
      <mc:Choice Requires="x14">
        <control shapeId="3077" r:id="rId12" name="OptStandardDeduction">
          <controlPr defaultSize="0" autoLine="0" linkedCell="BK18" r:id="rId13">
            <anchor moveWithCells="1">
              <from>
                <xdr:col>35</xdr:col>
                <xdr:colOff>161925</xdr:colOff>
                <xdr:row>16</xdr:row>
                <xdr:rowOff>161925</xdr:rowOff>
              </from>
              <to>
                <xdr:col>36</xdr:col>
                <xdr:colOff>28575</xdr:colOff>
                <xdr:row>19</xdr:row>
                <xdr:rowOff>28575</xdr:rowOff>
              </to>
            </anchor>
          </controlPr>
        </control>
      </mc:Choice>
      <mc:Fallback>
        <control shapeId="3077" r:id="rId12" name="OptStandardDeduction"/>
      </mc:Fallback>
    </mc:AlternateContent>
    <mc:AlternateContent xmlns:mc="http://schemas.openxmlformats.org/markup-compatibility/2006">
      <mc:Choice Requires="x14">
        <control shapeId="3078" r:id="rId14" name="OptItemizedDeduction">
          <controlPr defaultSize="0" autoLine="0" linkedCell="BK21" r:id="rId15">
            <anchor moveWithCells="1">
              <from>
                <xdr:col>35</xdr:col>
                <xdr:colOff>161925</xdr:colOff>
                <xdr:row>19</xdr:row>
                <xdr:rowOff>85725</xdr:rowOff>
              </from>
              <to>
                <xdr:col>36</xdr:col>
                <xdr:colOff>28575</xdr:colOff>
                <xdr:row>21</xdr:row>
                <xdr:rowOff>142875</xdr:rowOff>
              </to>
            </anchor>
          </controlPr>
        </control>
      </mc:Choice>
      <mc:Fallback>
        <control shapeId="3078" r:id="rId14" name="OptItemizedDeduction"/>
      </mc:Fallback>
    </mc:AlternateContent>
    <mc:AlternateContent xmlns:mc="http://schemas.openxmlformats.org/markup-compatibility/2006">
      <mc:Choice Requires="x14">
        <control shapeId="3082" r:id="rId16" name="CboYearTaxpayerInput">
          <controlPr defaultSize="0" autoLine="0" linkedCell="BR4" listFillRange="BO4:BO15" r:id="rId17">
            <anchor moveWithCells="1">
              <from>
                <xdr:col>17</xdr:col>
                <xdr:colOff>57150</xdr:colOff>
                <xdr:row>1</xdr:row>
                <xdr:rowOff>28575</xdr:rowOff>
              </from>
              <to>
                <xdr:col>28</xdr:col>
                <xdr:colOff>66675</xdr:colOff>
                <xdr:row>2</xdr:row>
                <xdr:rowOff>133350</xdr:rowOff>
              </to>
            </anchor>
          </controlPr>
        </control>
      </mc:Choice>
      <mc:Fallback>
        <control shapeId="3082" r:id="rId16" name="CboYearTaxpayerInput"/>
      </mc:Fallback>
    </mc:AlternateContent>
    <mc:AlternateContent xmlns:mc="http://schemas.openxmlformats.org/markup-compatibility/2006">
      <mc:Choice Requires="x14">
        <control shapeId="3085" r:id="rId18" name="CmdClearTaxpayerInput">
          <controlPr defaultSize="0" autoLine="0" r:id="rId19">
            <anchor moveWithCells="1">
              <from>
                <xdr:col>1</xdr:col>
                <xdr:colOff>609600</xdr:colOff>
                <xdr:row>0</xdr:row>
                <xdr:rowOff>219075</xdr:rowOff>
              </from>
              <to>
                <xdr:col>7</xdr:col>
                <xdr:colOff>104775</xdr:colOff>
                <xdr:row>0</xdr:row>
                <xdr:rowOff>685800</xdr:rowOff>
              </to>
            </anchor>
          </controlPr>
        </control>
      </mc:Choice>
      <mc:Fallback>
        <control shapeId="3085" r:id="rId18" name="CmdClearTaxpayerInput"/>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U99"/>
  <sheetViews>
    <sheetView zoomScale="85" zoomScaleNormal="85" workbookViewId="0">
      <pane xSplit="2" ySplit="5" topLeftCell="G6" activePane="bottomRight" state="frozen"/>
      <selection activeCell="Y8" sqref="Y8:AJ8"/>
      <selection pane="topRight" activeCell="Y8" sqref="Y8:AJ8"/>
      <selection pane="bottomLeft" activeCell="Y8" sqref="Y8:AJ8"/>
      <selection pane="bottomRight" activeCell="A2" sqref="A2"/>
    </sheetView>
  </sheetViews>
  <sheetFormatPr defaultRowHeight="12.75" x14ac:dyDescent="0.2"/>
  <cols>
    <col min="1" max="1" width="42" customWidth="1"/>
    <col min="2" max="2" width="28.140625" bestFit="1" customWidth="1"/>
    <col min="3" max="3" width="12.28515625" bestFit="1" customWidth="1"/>
    <col min="4" max="4" width="16.7109375" customWidth="1"/>
    <col min="6" max="6" width="11.140625" bestFit="1" customWidth="1"/>
    <col min="9" max="9" width="10.28515625" customWidth="1"/>
    <col min="10" max="13" width="9.28515625" bestFit="1" customWidth="1"/>
    <col min="14" max="14" width="12.7109375" customWidth="1"/>
    <col min="15" max="15" width="14.140625" customWidth="1"/>
    <col min="16" max="16" width="12.140625" customWidth="1"/>
    <col min="19" max="19" width="8.85546875" bestFit="1" customWidth="1"/>
  </cols>
  <sheetData>
    <row r="1" spans="1:21" x14ac:dyDescent="0.2">
      <c r="A1" s="36"/>
      <c r="B1" s="36"/>
      <c r="C1" s="36"/>
      <c r="D1" s="36"/>
      <c r="E1" s="36"/>
      <c r="F1" s="36"/>
      <c r="G1" s="36"/>
      <c r="H1" s="36"/>
      <c r="I1" s="36"/>
      <c r="J1" s="36"/>
      <c r="K1" s="36"/>
      <c r="L1" s="36"/>
      <c r="M1" s="36"/>
      <c r="N1" s="36"/>
      <c r="O1" s="36"/>
    </row>
    <row r="2" spans="1:21" x14ac:dyDescent="0.2">
      <c r="A2" s="36"/>
      <c r="B2" s="36"/>
      <c r="C2" s="49" t="s">
        <v>137</v>
      </c>
      <c r="D2" s="36"/>
      <c r="E2" s="58" t="s">
        <v>104</v>
      </c>
      <c r="F2" s="36"/>
      <c r="G2" s="36"/>
      <c r="H2" s="36"/>
      <c r="I2" s="36"/>
      <c r="J2" s="36"/>
      <c r="K2" s="89" t="s">
        <v>146</v>
      </c>
      <c r="L2" s="104" t="str">
        <f>Controls!F4</f>
        <v>2020</v>
      </c>
      <c r="M2" s="36"/>
      <c r="N2" s="36"/>
      <c r="O2" s="36"/>
    </row>
    <row r="3" spans="1:21" x14ac:dyDescent="0.2">
      <c r="A3" s="36"/>
      <c r="B3" s="36"/>
      <c r="C3" s="36"/>
      <c r="D3" s="36"/>
      <c r="E3" s="36"/>
      <c r="F3" s="36"/>
      <c r="G3" s="36"/>
      <c r="H3" s="36"/>
      <c r="I3" s="36"/>
      <c r="J3" s="121" t="s">
        <v>375</v>
      </c>
      <c r="K3" s="119"/>
      <c r="L3" s="36"/>
      <c r="M3" s="36"/>
      <c r="N3" s="36"/>
      <c r="O3" s="36"/>
    </row>
    <row r="4" spans="1:21" x14ac:dyDescent="0.2">
      <c r="A4" s="47" t="s">
        <v>108</v>
      </c>
      <c r="B4" s="36"/>
      <c r="C4" s="36">
        <v>2005</v>
      </c>
      <c r="D4" s="48" t="s">
        <v>129</v>
      </c>
      <c r="E4" s="120" t="s">
        <v>120</v>
      </c>
      <c r="F4" s="120" t="s">
        <v>121</v>
      </c>
      <c r="G4" s="120" t="s">
        <v>123</v>
      </c>
      <c r="H4" s="120" t="s">
        <v>124</v>
      </c>
      <c r="I4" s="120" t="s">
        <v>125</v>
      </c>
      <c r="J4" s="120" t="s">
        <v>122</v>
      </c>
      <c r="K4" s="120" t="s">
        <v>130</v>
      </c>
      <c r="L4" s="120" t="s">
        <v>131</v>
      </c>
      <c r="M4" s="120" t="s">
        <v>132</v>
      </c>
      <c r="N4" s="120" t="s">
        <v>133</v>
      </c>
      <c r="O4" s="120" t="s">
        <v>134</v>
      </c>
      <c r="P4" s="120" t="s">
        <v>265</v>
      </c>
      <c r="Q4" s="120" t="s">
        <v>266</v>
      </c>
      <c r="R4" s="120" t="s">
        <v>267</v>
      </c>
      <c r="S4" s="120" t="s">
        <v>303</v>
      </c>
      <c r="T4" s="120" t="s">
        <v>371</v>
      </c>
      <c r="U4" s="120" t="s">
        <v>372</v>
      </c>
    </row>
    <row r="5" spans="1:21" x14ac:dyDescent="0.2">
      <c r="A5" s="47" t="s">
        <v>109</v>
      </c>
      <c r="B5" s="36"/>
      <c r="C5" s="48" t="s">
        <v>105</v>
      </c>
      <c r="D5" s="48" t="s">
        <v>128</v>
      </c>
      <c r="E5" s="48" t="s">
        <v>112</v>
      </c>
      <c r="F5" s="48" t="s">
        <v>113</v>
      </c>
      <c r="G5" s="48" t="s">
        <v>112</v>
      </c>
      <c r="H5" s="48" t="s">
        <v>105</v>
      </c>
      <c r="I5" s="48" t="s">
        <v>177</v>
      </c>
      <c r="J5" s="48" t="s">
        <v>127</v>
      </c>
      <c r="K5" s="48" t="s">
        <v>127</v>
      </c>
      <c r="L5" s="48" t="s">
        <v>127</v>
      </c>
      <c r="M5" s="48" t="s">
        <v>127</v>
      </c>
      <c r="N5" s="48" t="s">
        <v>127</v>
      </c>
      <c r="O5" s="48" t="s">
        <v>127</v>
      </c>
      <c r="P5" s="48" t="s">
        <v>127</v>
      </c>
      <c r="Q5" s="48" t="s">
        <v>127</v>
      </c>
      <c r="R5" s="48" t="s">
        <v>127</v>
      </c>
      <c r="S5" s="48" t="s">
        <v>127</v>
      </c>
      <c r="T5" s="48" t="s">
        <v>127</v>
      </c>
      <c r="U5" s="48" t="s">
        <v>127</v>
      </c>
    </row>
    <row r="6" spans="1:21" ht="89.25" x14ac:dyDescent="0.2">
      <c r="A6" s="47"/>
      <c r="B6" s="36"/>
      <c r="C6" s="36"/>
      <c r="D6" s="36"/>
      <c r="E6" s="48"/>
      <c r="F6" s="48"/>
      <c r="G6" s="48"/>
      <c r="H6" s="48"/>
      <c r="I6" s="85" t="s">
        <v>176</v>
      </c>
      <c r="J6" s="48"/>
      <c r="K6" s="48"/>
      <c r="L6" s="85" t="s">
        <v>251</v>
      </c>
      <c r="M6" s="85" t="s">
        <v>254</v>
      </c>
      <c r="N6" s="103" t="s">
        <v>256</v>
      </c>
      <c r="O6" s="103" t="s">
        <v>286</v>
      </c>
      <c r="P6" s="103" t="s">
        <v>287</v>
      </c>
      <c r="Q6" s="103" t="s">
        <v>309</v>
      </c>
      <c r="R6" s="36"/>
    </row>
    <row r="7" spans="1:21" x14ac:dyDescent="0.2">
      <c r="A7" s="36"/>
      <c r="B7" s="49" t="s">
        <v>135</v>
      </c>
      <c r="C7" s="36"/>
      <c r="D7" s="36"/>
      <c r="E7" s="36"/>
      <c r="F7" s="36"/>
      <c r="G7" s="36"/>
      <c r="H7" s="36"/>
      <c r="I7" s="36"/>
      <c r="J7" s="36"/>
      <c r="K7" s="36"/>
      <c r="L7" s="36"/>
      <c r="M7" s="36"/>
      <c r="N7" s="36"/>
      <c r="O7" s="36"/>
      <c r="P7" s="36"/>
      <c r="Q7" s="36"/>
      <c r="R7" s="36"/>
    </row>
    <row r="8" spans="1:21" x14ac:dyDescent="0.2">
      <c r="A8" s="48">
        <v>2</v>
      </c>
      <c r="B8" s="36" t="s">
        <v>94</v>
      </c>
      <c r="C8" s="46">
        <v>3200</v>
      </c>
      <c r="D8" s="46"/>
      <c r="E8" s="46">
        <v>3300</v>
      </c>
      <c r="F8" s="46">
        <v>3400</v>
      </c>
      <c r="G8" s="46">
        <v>3500</v>
      </c>
      <c r="H8" s="46">
        <v>3650</v>
      </c>
      <c r="I8" s="46">
        <v>3650</v>
      </c>
      <c r="J8" s="46">
        <v>3700</v>
      </c>
      <c r="K8" s="46">
        <v>3800</v>
      </c>
      <c r="L8" s="46">
        <v>3900</v>
      </c>
      <c r="M8" s="46">
        <v>3950</v>
      </c>
      <c r="N8" s="46">
        <v>4000</v>
      </c>
      <c r="O8" s="46">
        <v>4050</v>
      </c>
      <c r="P8" s="46">
        <v>4050</v>
      </c>
      <c r="Q8" s="46">
        <v>0</v>
      </c>
      <c r="R8" s="46">
        <v>0</v>
      </c>
    </row>
    <row r="9" spans="1:21" s="41" customFormat="1" x14ac:dyDescent="0.2">
      <c r="A9" s="50">
        <v>4</v>
      </c>
      <c r="B9" s="51" t="s">
        <v>95</v>
      </c>
      <c r="C9" s="52">
        <v>145950</v>
      </c>
      <c r="D9" s="52"/>
      <c r="E9" s="52">
        <v>150500</v>
      </c>
      <c r="F9" s="52">
        <v>156400</v>
      </c>
      <c r="G9" s="52">
        <v>159950</v>
      </c>
      <c r="H9" s="52">
        <v>166800</v>
      </c>
      <c r="I9" s="52">
        <v>0</v>
      </c>
      <c r="J9" s="52"/>
      <c r="K9" s="99"/>
      <c r="L9" s="99"/>
      <c r="M9" s="99"/>
      <c r="N9" s="99"/>
      <c r="O9" s="99"/>
      <c r="P9" s="99"/>
      <c r="Q9" s="99"/>
      <c r="R9" s="22"/>
    </row>
    <row r="10" spans="1:21" s="41" customFormat="1" x14ac:dyDescent="0.2">
      <c r="A10" s="48">
        <v>4</v>
      </c>
      <c r="B10" s="36" t="s">
        <v>96</v>
      </c>
      <c r="C10" s="46">
        <v>218950</v>
      </c>
      <c r="D10" s="46"/>
      <c r="E10" s="46">
        <v>225750</v>
      </c>
      <c r="F10" s="46">
        <v>234600</v>
      </c>
      <c r="G10" s="46">
        <v>239950</v>
      </c>
      <c r="H10" s="46">
        <v>250200</v>
      </c>
      <c r="I10" s="46">
        <v>0</v>
      </c>
      <c r="J10" s="46">
        <v>0</v>
      </c>
      <c r="K10" s="100"/>
      <c r="L10" s="100"/>
      <c r="M10" s="100"/>
      <c r="N10" s="100"/>
      <c r="O10" s="100"/>
      <c r="P10" s="100"/>
      <c r="Q10" s="100"/>
      <c r="R10" s="22"/>
    </row>
    <row r="11" spans="1:21" s="41" customFormat="1" x14ac:dyDescent="0.2">
      <c r="A11" s="50">
        <v>4</v>
      </c>
      <c r="B11" s="51" t="s">
        <v>97</v>
      </c>
      <c r="C11" s="52">
        <v>109475</v>
      </c>
      <c r="D11" s="52"/>
      <c r="E11" s="52">
        <v>112875</v>
      </c>
      <c r="F11" s="52">
        <v>117300</v>
      </c>
      <c r="G11" s="52">
        <v>119975</v>
      </c>
      <c r="H11" s="52">
        <v>125100</v>
      </c>
      <c r="I11" s="52">
        <v>0</v>
      </c>
      <c r="J11" s="52">
        <v>0</v>
      </c>
      <c r="K11" s="99"/>
      <c r="L11" s="99"/>
      <c r="M11" s="99"/>
      <c r="N11" s="99"/>
      <c r="O11" s="99"/>
      <c r="P11" s="99"/>
      <c r="Q11" s="99"/>
      <c r="R11" s="22"/>
    </row>
    <row r="12" spans="1:21" s="41" customFormat="1" x14ac:dyDescent="0.2">
      <c r="A12" s="48">
        <v>4</v>
      </c>
      <c r="B12" s="36" t="s">
        <v>98</v>
      </c>
      <c r="C12" s="46">
        <v>182475</v>
      </c>
      <c r="D12" s="46"/>
      <c r="E12" s="46">
        <v>188150</v>
      </c>
      <c r="F12" s="46">
        <v>195500</v>
      </c>
      <c r="G12" s="46">
        <v>199950</v>
      </c>
      <c r="H12" s="46">
        <v>208500</v>
      </c>
      <c r="I12" s="53"/>
      <c r="J12" s="46">
        <v>0</v>
      </c>
      <c r="K12" s="100"/>
      <c r="L12" s="100"/>
      <c r="M12" s="100"/>
      <c r="N12" s="100"/>
      <c r="O12" s="100"/>
      <c r="P12" s="100"/>
      <c r="Q12" s="100"/>
      <c r="R12" s="22"/>
    </row>
    <row r="13" spans="1:21" s="41" customFormat="1" x14ac:dyDescent="0.2">
      <c r="A13" s="50">
        <v>6</v>
      </c>
      <c r="B13" s="51" t="s">
        <v>107</v>
      </c>
      <c r="C13" s="52">
        <v>122500</v>
      </c>
      <c r="D13" s="52"/>
      <c r="E13" s="52">
        <v>122500</v>
      </c>
      <c r="F13" s="52">
        <v>122500</v>
      </c>
      <c r="G13" s="52">
        <v>122500</v>
      </c>
      <c r="H13" s="52">
        <v>122500</v>
      </c>
      <c r="I13" s="52">
        <v>0</v>
      </c>
      <c r="J13" s="52">
        <v>0</v>
      </c>
      <c r="K13" s="99"/>
      <c r="L13" s="99"/>
      <c r="M13" s="99"/>
      <c r="N13" s="99"/>
      <c r="O13" s="99"/>
      <c r="P13" s="99"/>
      <c r="Q13" s="99"/>
      <c r="R13" s="22"/>
    </row>
    <row r="14" spans="1:21" s="41" customFormat="1" x14ac:dyDescent="0.2">
      <c r="A14" s="48">
        <v>6</v>
      </c>
      <c r="B14" s="36" t="s">
        <v>106</v>
      </c>
      <c r="C14" s="46">
        <v>61250</v>
      </c>
      <c r="D14" s="46"/>
      <c r="E14" s="46">
        <v>61250</v>
      </c>
      <c r="F14" s="46">
        <v>61250</v>
      </c>
      <c r="G14" s="46">
        <v>61250</v>
      </c>
      <c r="H14" s="46">
        <v>61250</v>
      </c>
      <c r="I14" s="46">
        <v>0</v>
      </c>
      <c r="J14" s="46">
        <v>0</v>
      </c>
      <c r="K14" s="100"/>
      <c r="L14" s="100"/>
      <c r="M14" s="100"/>
      <c r="N14" s="100"/>
      <c r="O14" s="100"/>
      <c r="P14" s="100"/>
      <c r="Q14" s="100"/>
      <c r="R14" s="22"/>
    </row>
    <row r="15" spans="1:21" s="41" customFormat="1" x14ac:dyDescent="0.2">
      <c r="A15" s="50" t="s">
        <v>110</v>
      </c>
      <c r="B15" s="51" t="s">
        <v>99</v>
      </c>
      <c r="C15" s="52">
        <v>0</v>
      </c>
      <c r="D15" s="52"/>
      <c r="E15" s="52">
        <v>1100</v>
      </c>
      <c r="F15" s="52">
        <v>1133</v>
      </c>
      <c r="G15" s="52">
        <v>2333</v>
      </c>
      <c r="H15" s="52">
        <v>2433</v>
      </c>
      <c r="I15" s="52">
        <v>0</v>
      </c>
      <c r="J15" s="52">
        <v>0</v>
      </c>
      <c r="K15" s="99"/>
      <c r="L15" s="99"/>
      <c r="M15" s="99"/>
      <c r="N15" s="99"/>
      <c r="O15" s="99"/>
      <c r="P15" s="99"/>
      <c r="Q15" s="99"/>
      <c r="R15" s="22"/>
    </row>
    <row r="16" spans="1:21" s="41" customFormat="1" x14ac:dyDescent="0.2">
      <c r="A16" s="48" t="s">
        <v>111</v>
      </c>
      <c r="B16" s="36" t="s">
        <v>100</v>
      </c>
      <c r="C16" s="46">
        <v>2500</v>
      </c>
      <c r="D16" s="46"/>
      <c r="E16" s="46">
        <v>2500</v>
      </c>
      <c r="F16" s="46">
        <v>2500</v>
      </c>
      <c r="G16" s="46">
        <v>2500</v>
      </c>
      <c r="H16" s="46">
        <v>2500</v>
      </c>
      <c r="I16" s="46">
        <v>0</v>
      </c>
      <c r="J16" s="46">
        <v>0</v>
      </c>
      <c r="K16" s="100"/>
      <c r="L16" s="100"/>
      <c r="M16" s="100"/>
      <c r="N16" s="100"/>
      <c r="O16" s="100"/>
      <c r="P16" s="100"/>
      <c r="Q16" s="100"/>
      <c r="R16" s="22"/>
    </row>
    <row r="17" spans="1:21" s="41" customFormat="1" x14ac:dyDescent="0.2">
      <c r="A17" s="50" t="s">
        <v>111</v>
      </c>
      <c r="B17" s="51" t="s">
        <v>101</v>
      </c>
      <c r="C17" s="52">
        <v>1250</v>
      </c>
      <c r="D17" s="52"/>
      <c r="E17" s="52">
        <v>1250</v>
      </c>
      <c r="F17" s="52">
        <v>1250</v>
      </c>
      <c r="G17" s="52">
        <v>1250</v>
      </c>
      <c r="H17" s="52">
        <v>1250</v>
      </c>
      <c r="I17" s="52">
        <v>0</v>
      </c>
      <c r="J17" s="52">
        <v>0</v>
      </c>
      <c r="K17" s="99"/>
      <c r="L17" s="99"/>
      <c r="M17" s="99"/>
      <c r="N17" s="99"/>
      <c r="O17" s="99"/>
      <c r="P17" s="99"/>
      <c r="Q17" s="99"/>
      <c r="R17" s="22"/>
    </row>
    <row r="18" spans="1:21" s="41" customFormat="1" x14ac:dyDescent="0.2">
      <c r="A18" s="48">
        <v>7</v>
      </c>
      <c r="B18" s="36" t="s">
        <v>102</v>
      </c>
      <c r="C18" s="54">
        <v>0.02</v>
      </c>
      <c r="D18" s="54"/>
      <c r="E18" s="54">
        <v>0.02</v>
      </c>
      <c r="F18" s="54">
        <v>0.02</v>
      </c>
      <c r="G18" s="54">
        <v>0.02</v>
      </c>
      <c r="H18" s="54">
        <v>0.02</v>
      </c>
      <c r="I18" s="54">
        <v>0</v>
      </c>
      <c r="J18" s="54">
        <v>0</v>
      </c>
      <c r="K18" s="101"/>
      <c r="L18" s="101"/>
      <c r="M18" s="101"/>
      <c r="N18" s="101"/>
      <c r="O18" s="101"/>
      <c r="P18" s="101"/>
      <c r="Q18" s="101"/>
      <c r="R18" s="22"/>
    </row>
    <row r="19" spans="1:21" s="41" customFormat="1" x14ac:dyDescent="0.2">
      <c r="A19" s="50">
        <v>9</v>
      </c>
      <c r="B19" s="51" t="s">
        <v>103</v>
      </c>
      <c r="C19" s="55"/>
      <c r="D19" s="55"/>
      <c r="E19" s="55">
        <v>1.5</v>
      </c>
      <c r="F19" s="55">
        <v>1.5</v>
      </c>
      <c r="G19" s="55">
        <v>3</v>
      </c>
      <c r="H19" s="55">
        <v>3</v>
      </c>
      <c r="I19" s="55">
        <v>0</v>
      </c>
      <c r="J19" s="55">
        <v>0</v>
      </c>
      <c r="K19" s="102"/>
      <c r="L19" s="102"/>
      <c r="M19" s="102"/>
      <c r="N19" s="102"/>
      <c r="O19" s="102"/>
      <c r="P19" s="102"/>
      <c r="Q19" s="102"/>
      <c r="R19" s="22"/>
    </row>
    <row r="20" spans="1:21" s="41" customFormat="1" x14ac:dyDescent="0.2">
      <c r="A20" s="56"/>
      <c r="B20" s="22"/>
      <c r="C20" s="57"/>
      <c r="D20" s="57"/>
      <c r="E20" s="57"/>
      <c r="F20" s="57"/>
      <c r="G20" s="57"/>
      <c r="H20" s="57"/>
      <c r="I20" s="57"/>
      <c r="J20" s="57"/>
      <c r="K20" s="57"/>
      <c r="L20" s="57"/>
      <c r="M20" s="57"/>
      <c r="N20" s="57"/>
      <c r="O20" s="57"/>
      <c r="P20" s="22"/>
      <c r="Q20" s="22"/>
      <c r="R20" s="22"/>
    </row>
    <row r="21" spans="1:21" x14ac:dyDescent="0.2">
      <c r="A21" s="86" t="s">
        <v>230</v>
      </c>
      <c r="B21" s="86"/>
      <c r="C21" s="86"/>
      <c r="D21" s="86"/>
      <c r="E21" s="86"/>
      <c r="F21" s="86"/>
      <c r="G21" s="86"/>
      <c r="H21" s="86"/>
      <c r="I21" s="86"/>
      <c r="J21" s="36"/>
      <c r="K21" s="36"/>
      <c r="L21" s="36"/>
      <c r="M21" s="36"/>
      <c r="N21" s="36"/>
      <c r="O21" s="36"/>
      <c r="P21" s="36"/>
      <c r="Q21" s="36"/>
      <c r="R21" s="36"/>
    </row>
    <row r="22" spans="1:21" x14ac:dyDescent="0.2">
      <c r="A22" s="86" t="s">
        <v>231</v>
      </c>
      <c r="B22" s="86"/>
      <c r="C22" s="36"/>
      <c r="D22" s="22"/>
      <c r="E22" s="58" t="s">
        <v>147</v>
      </c>
      <c r="F22" s="36"/>
      <c r="G22" s="36"/>
      <c r="H22" s="36"/>
      <c r="I22" s="36"/>
      <c r="J22" s="36" t="s">
        <v>179</v>
      </c>
      <c r="K22" s="36"/>
      <c r="L22" s="36"/>
      <c r="M22" s="36"/>
      <c r="N22" s="36"/>
      <c r="O22" s="36"/>
      <c r="P22" s="36"/>
      <c r="Q22" s="36"/>
      <c r="R22" s="36"/>
    </row>
    <row r="23" spans="1:21" x14ac:dyDescent="0.2">
      <c r="A23" s="48" t="s">
        <v>232</v>
      </c>
      <c r="B23" s="49" t="s">
        <v>136</v>
      </c>
      <c r="C23" s="59" t="s">
        <v>145</v>
      </c>
      <c r="D23" s="36"/>
      <c r="E23" s="120" t="str">
        <f>$E$4</f>
        <v>2006</v>
      </c>
      <c r="F23" s="120" t="str">
        <f>$F$4</f>
        <v>2007</v>
      </c>
      <c r="G23" s="120" t="str">
        <f>$G$4</f>
        <v>2008</v>
      </c>
      <c r="H23" s="120" t="str">
        <f>$H$4</f>
        <v>2009</v>
      </c>
      <c r="I23" s="120" t="str">
        <f>$I$4</f>
        <v>2010</v>
      </c>
      <c r="J23" s="120" t="str">
        <f>$J$4</f>
        <v>2011</v>
      </c>
      <c r="K23" s="120" t="str">
        <f>$K$4</f>
        <v>2012</v>
      </c>
      <c r="L23" s="120" t="str">
        <f>$L$4</f>
        <v>2013</v>
      </c>
      <c r="M23" s="120" t="str">
        <f>$M$4</f>
        <v>2014</v>
      </c>
      <c r="N23" s="120" t="str">
        <f>$N$4</f>
        <v>2015</v>
      </c>
      <c r="O23" s="120" t="str">
        <f>$O$4</f>
        <v>2016</v>
      </c>
      <c r="P23" s="40">
        <v>2017</v>
      </c>
      <c r="Q23">
        <v>2018</v>
      </c>
      <c r="R23">
        <v>2019</v>
      </c>
      <c r="S23">
        <v>2020</v>
      </c>
      <c r="T23">
        <v>2021</v>
      </c>
      <c r="U23">
        <v>2022</v>
      </c>
    </row>
    <row r="24" spans="1:21" x14ac:dyDescent="0.2">
      <c r="A24" s="48" t="s">
        <v>233</v>
      </c>
      <c r="B24" s="36" t="s">
        <v>144</v>
      </c>
      <c r="C24" s="60">
        <v>0.92349999999999999</v>
      </c>
      <c r="D24" s="36"/>
      <c r="E24" s="60">
        <v>0.92349999999999999</v>
      </c>
      <c r="F24" s="60">
        <v>0.92349999999999999</v>
      </c>
      <c r="G24" s="60">
        <v>0.92349999999999999</v>
      </c>
      <c r="H24" s="60">
        <v>0.92349999999999999</v>
      </c>
      <c r="I24" s="60">
        <v>0.92349999999999999</v>
      </c>
      <c r="J24" s="60">
        <v>0.92349999999999999</v>
      </c>
      <c r="K24" s="60">
        <v>0.92349999999999999</v>
      </c>
      <c r="L24" s="60">
        <v>0.92349999999999999</v>
      </c>
      <c r="M24" s="60">
        <v>0.92349999999999999</v>
      </c>
      <c r="N24" s="60">
        <v>0.92349999999999999</v>
      </c>
      <c r="O24" s="60">
        <v>0.92349999999999999</v>
      </c>
      <c r="P24" s="3">
        <v>0.92349999999999999</v>
      </c>
      <c r="Q24" s="3">
        <v>0.92349999999999999</v>
      </c>
      <c r="R24" s="3">
        <v>0.92349999999999999</v>
      </c>
      <c r="S24" s="3">
        <v>0.92349999999999999</v>
      </c>
    </row>
    <row r="25" spans="1:21" x14ac:dyDescent="0.2">
      <c r="A25" s="50" t="s">
        <v>233</v>
      </c>
      <c r="B25" s="51" t="s">
        <v>140</v>
      </c>
      <c r="C25" s="52">
        <v>400</v>
      </c>
      <c r="D25" s="51"/>
      <c r="E25" s="52">
        <v>400</v>
      </c>
      <c r="F25" s="52">
        <v>400</v>
      </c>
      <c r="G25" s="52">
        <v>400</v>
      </c>
      <c r="H25" s="52">
        <v>400</v>
      </c>
      <c r="I25" s="52">
        <v>400</v>
      </c>
      <c r="J25" s="52">
        <v>400</v>
      </c>
      <c r="K25" s="52">
        <v>400</v>
      </c>
      <c r="L25" s="52">
        <v>400</v>
      </c>
      <c r="M25" s="52">
        <v>400</v>
      </c>
      <c r="N25" s="52">
        <v>400</v>
      </c>
      <c r="O25" s="52">
        <v>400</v>
      </c>
      <c r="P25" s="52">
        <v>400</v>
      </c>
      <c r="Q25" s="52">
        <v>400</v>
      </c>
      <c r="R25" s="52">
        <v>400</v>
      </c>
      <c r="S25" s="52">
        <v>400</v>
      </c>
    </row>
    <row r="26" spans="1:21" ht="25.5" x14ac:dyDescent="0.2">
      <c r="A26" s="113" t="s">
        <v>284</v>
      </c>
      <c r="B26" s="107" t="s">
        <v>260</v>
      </c>
      <c r="C26" s="46">
        <v>94200</v>
      </c>
      <c r="D26" s="36"/>
      <c r="E26" s="46">
        <v>94200</v>
      </c>
      <c r="F26" s="46">
        <v>97500</v>
      </c>
      <c r="G26" s="46">
        <v>102000</v>
      </c>
      <c r="H26" s="46">
        <v>106800</v>
      </c>
      <c r="I26" s="46">
        <v>106800</v>
      </c>
      <c r="J26" s="46">
        <v>106800</v>
      </c>
      <c r="K26" s="46">
        <v>110100</v>
      </c>
      <c r="L26" s="46">
        <v>113700</v>
      </c>
      <c r="M26" s="46">
        <v>117000</v>
      </c>
      <c r="N26" s="46">
        <v>118500</v>
      </c>
      <c r="O26" s="46">
        <v>118500</v>
      </c>
      <c r="P26" s="116">
        <v>127200</v>
      </c>
      <c r="Q26" s="116">
        <v>128400</v>
      </c>
      <c r="R26" s="116">
        <v>132900</v>
      </c>
      <c r="S26" s="116">
        <v>137700</v>
      </c>
    </row>
    <row r="27" spans="1:21" ht="25.5" x14ac:dyDescent="0.2">
      <c r="A27" s="114" t="s">
        <v>285</v>
      </c>
      <c r="B27" s="106" t="s">
        <v>141</v>
      </c>
      <c r="C27" s="61">
        <v>0.153</v>
      </c>
      <c r="D27" s="51"/>
      <c r="E27" s="61">
        <v>0.153</v>
      </c>
      <c r="F27" s="61">
        <v>0.153</v>
      </c>
      <c r="G27" s="61">
        <v>0.153</v>
      </c>
      <c r="H27" s="61">
        <v>0.153</v>
      </c>
      <c r="I27" s="61">
        <v>0.153</v>
      </c>
      <c r="J27" s="61">
        <v>0.13300000000000001</v>
      </c>
      <c r="K27" s="61">
        <v>0.13300000000000001</v>
      </c>
      <c r="L27" s="61">
        <v>0.153</v>
      </c>
      <c r="M27" s="61">
        <v>0.153</v>
      </c>
      <c r="N27" s="61">
        <v>0.153</v>
      </c>
      <c r="O27" s="61">
        <v>0.153</v>
      </c>
      <c r="P27" s="61">
        <v>0.153</v>
      </c>
      <c r="Q27" s="61">
        <f>12.4%+2.9%</f>
        <v>0.153</v>
      </c>
      <c r="R27" s="61">
        <v>0.153</v>
      </c>
      <c r="S27" s="61">
        <v>0.153</v>
      </c>
    </row>
    <row r="28" spans="1:21" x14ac:dyDescent="0.2">
      <c r="A28" s="48" t="s">
        <v>234</v>
      </c>
      <c r="B28" s="36" t="s">
        <v>142</v>
      </c>
      <c r="C28" s="60">
        <v>2.9000000000000001E-2</v>
      </c>
      <c r="D28" s="36"/>
      <c r="E28" s="60">
        <v>2.9000000000000001E-2</v>
      </c>
      <c r="F28" s="60">
        <v>2.9000000000000001E-2</v>
      </c>
      <c r="G28" s="60">
        <v>2.9000000000000001E-2</v>
      </c>
      <c r="H28" s="60">
        <v>2.9000000000000001E-2</v>
      </c>
      <c r="I28" s="60">
        <v>2.9000000000000001E-2</v>
      </c>
      <c r="J28" s="60">
        <v>2.9000000000000001E-2</v>
      </c>
      <c r="K28" s="60">
        <v>2.9000000000000001E-2</v>
      </c>
      <c r="L28" s="60">
        <v>2.9000000000000001E-2</v>
      </c>
      <c r="M28" s="60">
        <v>2.9000000000000001E-2</v>
      </c>
      <c r="N28" s="60">
        <v>2.9000000000000001E-2</v>
      </c>
      <c r="O28" s="60">
        <v>2.9000000000000001E-2</v>
      </c>
      <c r="P28" s="60">
        <v>2.9000000000000001E-2</v>
      </c>
      <c r="Q28" s="60">
        <v>2.8999999999999998E-2</v>
      </c>
      <c r="R28" s="60">
        <v>2.8999999999999998E-2</v>
      </c>
      <c r="S28" s="60">
        <v>2.8999999999999998E-2</v>
      </c>
    </row>
    <row r="29" spans="1:21" x14ac:dyDescent="0.2">
      <c r="A29" s="111" t="s">
        <v>289</v>
      </c>
      <c r="B29" s="106" t="s">
        <v>288</v>
      </c>
      <c r="C29" s="62">
        <v>11680.8</v>
      </c>
      <c r="D29" s="51"/>
      <c r="E29" s="62">
        <v>11680.8</v>
      </c>
      <c r="F29" s="62">
        <v>12090</v>
      </c>
      <c r="G29" s="62">
        <v>12648</v>
      </c>
      <c r="H29" s="62">
        <v>13243.2</v>
      </c>
      <c r="I29" s="62">
        <v>13243.2</v>
      </c>
      <c r="J29" s="62">
        <v>11107.2</v>
      </c>
      <c r="K29" s="62">
        <v>11450.4</v>
      </c>
      <c r="L29" s="62">
        <f>113700*12.4%</f>
        <v>14098.8</v>
      </c>
      <c r="M29" s="62">
        <f>M26*12.4%</f>
        <v>14508</v>
      </c>
      <c r="N29" s="62">
        <f>N26*12.4%</f>
        <v>14694</v>
      </c>
      <c r="O29" s="62">
        <f>O26*12.4%</f>
        <v>14694</v>
      </c>
      <c r="P29" s="62">
        <f>P26*(P27-P28)</f>
        <v>15772.8</v>
      </c>
      <c r="Q29" s="62">
        <f>Q26*(Q27-Q28)</f>
        <v>15921.6</v>
      </c>
      <c r="R29" s="62">
        <f>R26*(R27-R28)</f>
        <v>16479.599999999999</v>
      </c>
      <c r="S29" s="62">
        <f>S26*(S27-S28)</f>
        <v>17074.8</v>
      </c>
    </row>
    <row r="30" spans="1:21" ht="38.25" x14ac:dyDescent="0.2">
      <c r="A30" s="97" t="s">
        <v>238</v>
      </c>
      <c r="B30" s="36"/>
      <c r="C30" s="36"/>
      <c r="D30" s="36"/>
      <c r="E30" s="36"/>
      <c r="F30" s="36"/>
      <c r="G30" s="36"/>
      <c r="H30" s="36"/>
      <c r="I30" s="36"/>
      <c r="J30" s="36"/>
      <c r="K30" s="36"/>
      <c r="L30" s="36"/>
      <c r="M30" s="36"/>
      <c r="N30" s="36"/>
      <c r="O30" s="36"/>
    </row>
    <row r="31" spans="1:21" x14ac:dyDescent="0.2">
      <c r="A31" s="36"/>
      <c r="B31" s="36"/>
      <c r="C31" s="36"/>
      <c r="D31" s="36"/>
      <c r="E31" s="58" t="s">
        <v>151</v>
      </c>
      <c r="F31" s="36"/>
      <c r="G31" s="36"/>
      <c r="H31" s="36"/>
      <c r="I31" s="58" t="s">
        <v>178</v>
      </c>
      <c r="J31" s="36"/>
      <c r="K31" s="36"/>
      <c r="L31" s="36"/>
      <c r="M31" s="36"/>
      <c r="N31" s="36"/>
      <c r="O31" s="36"/>
    </row>
    <row r="32" spans="1:21" x14ac:dyDescent="0.2">
      <c r="A32" s="36"/>
      <c r="B32" s="135" t="s">
        <v>148</v>
      </c>
      <c r="C32" s="59" t="s">
        <v>145</v>
      </c>
      <c r="D32" s="36"/>
      <c r="E32" s="120" t="str">
        <f>$E$4</f>
        <v>2006</v>
      </c>
      <c r="F32" s="120" t="str">
        <f>$F$4</f>
        <v>2007</v>
      </c>
      <c r="G32" s="120" t="str">
        <f>$G$4</f>
        <v>2008</v>
      </c>
      <c r="H32" s="120" t="str">
        <f>$H$4</f>
        <v>2009</v>
      </c>
      <c r="I32" s="120" t="str">
        <f>$I$4</f>
        <v>2010</v>
      </c>
      <c r="J32" s="120" t="str">
        <f>$J$4</f>
        <v>2011</v>
      </c>
      <c r="K32" s="120" t="str">
        <f>$K$4</f>
        <v>2012</v>
      </c>
      <c r="L32" s="120" t="str">
        <f>$L$4</f>
        <v>2013</v>
      </c>
      <c r="M32" s="120" t="str">
        <f>$M$4</f>
        <v>2014</v>
      </c>
      <c r="N32" s="120" t="str">
        <f>$N$4</f>
        <v>2015</v>
      </c>
      <c r="O32" s="120" t="str">
        <f>$O$4</f>
        <v>2016</v>
      </c>
      <c r="P32" s="40">
        <v>2017</v>
      </c>
      <c r="Q32">
        <v>2018</v>
      </c>
      <c r="R32">
        <v>2019</v>
      </c>
      <c r="S32">
        <v>2020</v>
      </c>
      <c r="T32">
        <v>2021</v>
      </c>
      <c r="U32">
        <v>2022</v>
      </c>
    </row>
    <row r="33" spans="1:19" x14ac:dyDescent="0.2">
      <c r="A33" s="59" t="s">
        <v>235</v>
      </c>
      <c r="B33" s="36" t="s">
        <v>95</v>
      </c>
      <c r="C33" s="36"/>
      <c r="D33" s="36"/>
      <c r="E33" s="63">
        <v>5150</v>
      </c>
      <c r="F33" s="63">
        <v>5350</v>
      </c>
      <c r="G33" s="63">
        <v>5450</v>
      </c>
      <c r="H33" s="63">
        <v>5700</v>
      </c>
      <c r="I33" s="63">
        <v>5700</v>
      </c>
      <c r="J33" s="63">
        <v>5800</v>
      </c>
      <c r="K33" s="63">
        <v>5950</v>
      </c>
      <c r="L33" s="63">
        <v>6100</v>
      </c>
      <c r="M33" s="63">
        <v>6200</v>
      </c>
      <c r="N33" s="63">
        <v>6300</v>
      </c>
      <c r="O33" s="63">
        <v>6300</v>
      </c>
      <c r="P33" s="63">
        <v>6350</v>
      </c>
      <c r="Q33" s="63">
        <v>12000</v>
      </c>
      <c r="R33" s="63">
        <v>12200</v>
      </c>
      <c r="S33" s="63">
        <v>12400</v>
      </c>
    </row>
    <row r="34" spans="1:19" x14ac:dyDescent="0.2">
      <c r="A34" s="36" t="s">
        <v>253</v>
      </c>
      <c r="B34" s="51" t="s">
        <v>149</v>
      </c>
      <c r="C34" s="51"/>
      <c r="D34" s="51"/>
      <c r="E34" s="64">
        <v>10300</v>
      </c>
      <c r="F34" s="64">
        <v>10700</v>
      </c>
      <c r="G34" s="64">
        <v>10900</v>
      </c>
      <c r="H34" s="64">
        <v>11400</v>
      </c>
      <c r="I34" s="64">
        <v>11400</v>
      </c>
      <c r="J34" s="64">
        <v>11600</v>
      </c>
      <c r="K34" s="64">
        <v>11900</v>
      </c>
      <c r="L34" s="64">
        <v>12200</v>
      </c>
      <c r="M34" s="64">
        <v>12400</v>
      </c>
      <c r="N34" s="64">
        <v>12600</v>
      </c>
      <c r="O34" s="64">
        <v>12600</v>
      </c>
      <c r="P34" s="64">
        <v>12700</v>
      </c>
      <c r="Q34" s="64">
        <v>24000</v>
      </c>
      <c r="R34" s="64">
        <v>24400</v>
      </c>
      <c r="S34" s="64">
        <v>24800</v>
      </c>
    </row>
    <row r="35" spans="1:19" x14ac:dyDescent="0.2">
      <c r="A35" s="36"/>
      <c r="B35" s="36" t="s">
        <v>150</v>
      </c>
      <c r="C35" s="36"/>
      <c r="D35" s="36"/>
      <c r="E35" s="63">
        <v>5150</v>
      </c>
      <c r="F35" s="63">
        <v>5350</v>
      </c>
      <c r="G35" s="63">
        <v>5450</v>
      </c>
      <c r="H35" s="63">
        <v>5700</v>
      </c>
      <c r="I35" s="63">
        <v>5700</v>
      </c>
      <c r="J35" s="63">
        <v>5800</v>
      </c>
      <c r="K35" s="63">
        <v>5950</v>
      </c>
      <c r="L35" s="63">
        <v>6100</v>
      </c>
      <c r="M35" s="63">
        <v>6200</v>
      </c>
      <c r="N35" s="63">
        <v>6300</v>
      </c>
      <c r="O35" s="63">
        <v>6300</v>
      </c>
      <c r="P35" s="63">
        <v>6350</v>
      </c>
      <c r="Q35" s="63">
        <v>12000</v>
      </c>
      <c r="R35" s="63">
        <v>12200</v>
      </c>
      <c r="S35" s="63">
        <v>12400</v>
      </c>
    </row>
    <row r="36" spans="1:19" x14ac:dyDescent="0.2">
      <c r="A36" s="36"/>
      <c r="B36" s="51" t="s">
        <v>98</v>
      </c>
      <c r="C36" s="51"/>
      <c r="D36" s="51"/>
      <c r="E36" s="64">
        <v>7550</v>
      </c>
      <c r="F36" s="64">
        <v>7850</v>
      </c>
      <c r="G36" s="64">
        <v>8000</v>
      </c>
      <c r="H36" s="64">
        <v>8350</v>
      </c>
      <c r="I36" s="64">
        <v>8400</v>
      </c>
      <c r="J36" s="64">
        <v>8500</v>
      </c>
      <c r="K36" s="64">
        <v>8700</v>
      </c>
      <c r="L36" s="64">
        <v>8950</v>
      </c>
      <c r="M36" s="64">
        <v>9100</v>
      </c>
      <c r="N36" s="64">
        <v>9250</v>
      </c>
      <c r="O36" s="64">
        <v>9300</v>
      </c>
      <c r="P36" s="64">
        <v>9350</v>
      </c>
      <c r="Q36" s="64">
        <v>18000</v>
      </c>
      <c r="R36" s="64">
        <v>18350</v>
      </c>
      <c r="S36" s="64">
        <v>18650</v>
      </c>
    </row>
    <row r="37" spans="1:19" x14ac:dyDescent="0.2">
      <c r="A37" s="49"/>
      <c r="B37" s="124"/>
      <c r="C37" s="36"/>
      <c r="D37" s="36"/>
      <c r="E37" s="36"/>
      <c r="F37" s="36"/>
      <c r="G37" s="36"/>
      <c r="H37" s="36"/>
      <c r="I37" s="36"/>
      <c r="J37" s="36"/>
      <c r="K37" s="36"/>
      <c r="L37" s="36"/>
      <c r="M37" s="36"/>
      <c r="N37" s="36"/>
      <c r="O37" s="36"/>
    </row>
    <row r="38" spans="1:19" ht="15.75" x14ac:dyDescent="0.25">
      <c r="A38" s="137" t="s">
        <v>324</v>
      </c>
      <c r="B38" s="138"/>
      <c r="C38" s="36"/>
      <c r="D38" s="36"/>
      <c r="E38" s="36"/>
      <c r="F38" s="36"/>
      <c r="G38" s="36"/>
      <c r="H38" s="36"/>
      <c r="I38" s="36"/>
    </row>
    <row r="39" spans="1:19" x14ac:dyDescent="0.2">
      <c r="A39" s="49"/>
      <c r="D39" s="36"/>
      <c r="E39" s="36"/>
      <c r="F39" s="36"/>
      <c r="G39" s="36"/>
      <c r="H39" s="36"/>
      <c r="I39" s="36"/>
      <c r="J39" s="36"/>
      <c r="K39" s="36"/>
      <c r="L39" s="36"/>
      <c r="M39" s="36"/>
      <c r="N39" s="36"/>
      <c r="O39" s="36"/>
    </row>
    <row r="40" spans="1:19" x14ac:dyDescent="0.2">
      <c r="A40" s="49"/>
      <c r="D40" s="118"/>
      <c r="E40" s="118"/>
      <c r="F40" s="36"/>
      <c r="G40" s="36"/>
      <c r="H40" s="36"/>
      <c r="I40" s="36"/>
    </row>
    <row r="41" spans="1:19" ht="15.75" x14ac:dyDescent="0.25">
      <c r="A41" s="171" t="s">
        <v>257</v>
      </c>
      <c r="B41" s="171"/>
      <c r="C41" s="171"/>
      <c r="D41" s="36"/>
      <c r="E41" s="36"/>
      <c r="F41" s="36"/>
      <c r="G41" s="36"/>
      <c r="H41" s="36"/>
      <c r="I41" s="36"/>
      <c r="J41" s="36"/>
      <c r="K41" s="36"/>
      <c r="L41" s="36"/>
      <c r="M41" s="36"/>
      <c r="N41" s="36"/>
      <c r="O41" s="36"/>
    </row>
    <row r="42" spans="1:19" x14ac:dyDescent="0.2">
      <c r="A42" s="117" t="s">
        <v>292</v>
      </c>
      <c r="B42" s="118"/>
      <c r="C42" s="118"/>
      <c r="E42" s="36"/>
      <c r="F42" s="36"/>
      <c r="G42" s="36"/>
      <c r="H42" s="36"/>
      <c r="I42" s="36"/>
      <c r="J42" s="36"/>
      <c r="K42" s="36"/>
      <c r="L42" s="36"/>
      <c r="M42" s="36"/>
      <c r="N42" s="36"/>
      <c r="O42" s="36"/>
    </row>
    <row r="43" spans="1:19" x14ac:dyDescent="0.2">
      <c r="A43" s="48">
        <v>2</v>
      </c>
      <c r="B43" s="36" t="s">
        <v>94</v>
      </c>
      <c r="C43" s="46">
        <f>INDEX($E8:$S8,MATCH($L$2,$E$4:$S$4,0))</f>
        <v>0</v>
      </c>
      <c r="D43" s="119" t="s">
        <v>126</v>
      </c>
      <c r="E43" s="36"/>
      <c r="F43" s="36"/>
      <c r="G43" s="36"/>
      <c r="H43" s="36"/>
      <c r="I43" s="36"/>
      <c r="J43" s="36"/>
      <c r="K43" s="36"/>
      <c r="L43" s="36"/>
      <c r="M43" s="36"/>
      <c r="N43" s="36"/>
      <c r="O43" s="36"/>
    </row>
    <row r="44" spans="1:19" ht="25.5" x14ac:dyDescent="0.2">
      <c r="A44" s="50">
        <v>4</v>
      </c>
      <c r="B44" s="51" t="s">
        <v>95</v>
      </c>
      <c r="C44" s="52">
        <f t="shared" ref="C44:C54" si="0">INDEX($E9:$S9,MATCH($L$2,$E$4:$S$4,0))</f>
        <v>0</v>
      </c>
      <c r="D44" s="36"/>
      <c r="E44" s="36"/>
      <c r="F44" s="36"/>
      <c r="G44" s="36"/>
      <c r="H44" s="36"/>
      <c r="I44" s="36"/>
      <c r="J44" s="36" t="s">
        <v>250</v>
      </c>
      <c r="K44" s="36"/>
      <c r="L44" s="36"/>
      <c r="M44" s="36"/>
      <c r="N44" s="113" t="s">
        <v>258</v>
      </c>
      <c r="O44" s="113" t="s">
        <v>268</v>
      </c>
      <c r="P44" s="113" t="s">
        <v>290</v>
      </c>
      <c r="Q44" s="113" t="s">
        <v>310</v>
      </c>
      <c r="R44" s="113" t="s">
        <v>316</v>
      </c>
      <c r="S44" s="113" t="s">
        <v>382</v>
      </c>
    </row>
    <row r="45" spans="1:19" x14ac:dyDescent="0.2">
      <c r="A45" s="48">
        <v>4</v>
      </c>
      <c r="B45" s="36" t="s">
        <v>96</v>
      </c>
      <c r="C45" s="46">
        <f t="shared" si="0"/>
        <v>0</v>
      </c>
      <c r="D45" s="36"/>
      <c r="E45" s="36"/>
      <c r="F45" s="36"/>
      <c r="G45" s="36"/>
      <c r="H45" s="36"/>
      <c r="I45" s="36"/>
      <c r="J45" s="36"/>
      <c r="K45" s="36"/>
      <c r="L45" s="36"/>
      <c r="M45" s="36"/>
      <c r="N45" s="36"/>
      <c r="O45" s="36"/>
    </row>
    <row r="46" spans="1:19" x14ac:dyDescent="0.2">
      <c r="A46" s="50">
        <v>4</v>
      </c>
      <c r="B46" s="51" t="s">
        <v>97</v>
      </c>
      <c r="C46" s="52">
        <f t="shared" si="0"/>
        <v>0</v>
      </c>
      <c r="D46" s="36"/>
      <c r="E46" s="36"/>
      <c r="F46" s="36"/>
      <c r="G46" s="36"/>
      <c r="H46" s="36"/>
      <c r="I46" s="36"/>
      <c r="J46" s="36"/>
      <c r="K46" s="36"/>
      <c r="L46" s="36"/>
      <c r="M46" s="36"/>
      <c r="N46" s="36"/>
      <c r="O46" s="36"/>
    </row>
    <row r="47" spans="1:19" x14ac:dyDescent="0.2">
      <c r="A47" s="48">
        <v>4</v>
      </c>
      <c r="B47" s="36" t="s">
        <v>98</v>
      </c>
      <c r="C47" s="46">
        <f t="shared" si="0"/>
        <v>0</v>
      </c>
      <c r="D47" s="36"/>
      <c r="E47" s="36"/>
      <c r="F47" s="36"/>
      <c r="G47" s="36"/>
      <c r="H47" s="36"/>
      <c r="I47" s="36"/>
      <c r="J47" s="36"/>
      <c r="K47" s="36"/>
      <c r="L47" s="36"/>
      <c r="M47" s="36"/>
      <c r="N47" s="36"/>
      <c r="O47" s="36"/>
    </row>
    <row r="48" spans="1:19" x14ac:dyDescent="0.2">
      <c r="A48" s="50">
        <v>6</v>
      </c>
      <c r="B48" s="51" t="s">
        <v>107</v>
      </c>
      <c r="C48" s="52">
        <f t="shared" si="0"/>
        <v>0</v>
      </c>
      <c r="D48" s="36"/>
      <c r="E48" s="36"/>
      <c r="F48" s="36"/>
      <c r="G48" s="36"/>
      <c r="H48" s="36"/>
      <c r="I48" s="36"/>
      <c r="J48" s="36"/>
      <c r="K48" s="36"/>
      <c r="L48" s="36"/>
      <c r="M48" s="36"/>
      <c r="N48" s="36"/>
      <c r="O48" s="36"/>
    </row>
    <row r="49" spans="1:15" x14ac:dyDescent="0.2">
      <c r="A49" s="48">
        <v>6</v>
      </c>
      <c r="B49" s="36" t="s">
        <v>106</v>
      </c>
      <c r="C49" s="46">
        <f t="shared" si="0"/>
        <v>0</v>
      </c>
      <c r="D49" s="36"/>
      <c r="E49" s="36"/>
      <c r="F49" s="36"/>
      <c r="G49" s="36"/>
      <c r="H49" s="36"/>
      <c r="I49" s="36"/>
      <c r="J49" s="36"/>
      <c r="K49" s="36"/>
      <c r="L49" s="36"/>
      <c r="M49" s="36"/>
      <c r="N49" s="36"/>
      <c r="O49" s="36"/>
    </row>
    <row r="50" spans="1:15" x14ac:dyDescent="0.2">
      <c r="A50" s="50" t="s">
        <v>110</v>
      </c>
      <c r="B50" s="51" t="s">
        <v>99</v>
      </c>
      <c r="C50" s="52">
        <f t="shared" si="0"/>
        <v>0</v>
      </c>
      <c r="D50" s="36"/>
      <c r="E50" s="36"/>
      <c r="F50" s="36"/>
      <c r="G50" s="36"/>
      <c r="H50" s="36"/>
      <c r="I50" s="36"/>
      <c r="J50" s="36"/>
      <c r="K50" s="36"/>
      <c r="L50" s="36"/>
      <c r="M50" s="36"/>
      <c r="N50" s="36"/>
      <c r="O50" s="36"/>
    </row>
    <row r="51" spans="1:15" x14ac:dyDescent="0.2">
      <c r="A51" s="48" t="s">
        <v>111</v>
      </c>
      <c r="B51" s="36" t="s">
        <v>100</v>
      </c>
      <c r="C51" s="46">
        <f t="shared" si="0"/>
        <v>0</v>
      </c>
      <c r="D51" s="36"/>
      <c r="E51" s="36"/>
      <c r="F51" s="36"/>
      <c r="G51" s="36"/>
      <c r="H51" s="36"/>
      <c r="I51" s="36"/>
      <c r="J51" s="36"/>
      <c r="K51" s="36"/>
      <c r="L51" s="36"/>
      <c r="M51" s="36"/>
      <c r="N51" s="36"/>
      <c r="O51" s="36"/>
    </row>
    <row r="52" spans="1:15" x14ac:dyDescent="0.2">
      <c r="A52" s="50" t="s">
        <v>111</v>
      </c>
      <c r="B52" s="51" t="s">
        <v>101</v>
      </c>
      <c r="C52" s="52">
        <f t="shared" si="0"/>
        <v>0</v>
      </c>
      <c r="D52" s="36"/>
      <c r="E52" s="36"/>
      <c r="F52" s="36"/>
      <c r="G52" s="36"/>
      <c r="H52" s="36"/>
      <c r="I52" s="36"/>
      <c r="J52" s="36"/>
      <c r="K52" s="36"/>
      <c r="L52" s="36"/>
      <c r="M52" s="36"/>
      <c r="N52" s="36"/>
      <c r="O52" s="36"/>
    </row>
    <row r="53" spans="1:15" x14ac:dyDescent="0.2">
      <c r="A53" s="48">
        <v>7</v>
      </c>
      <c r="B53" s="36" t="s">
        <v>102</v>
      </c>
      <c r="C53" s="54">
        <f t="shared" si="0"/>
        <v>0</v>
      </c>
      <c r="D53" s="36"/>
      <c r="E53" s="36"/>
      <c r="F53" s="36"/>
      <c r="G53" s="36"/>
      <c r="H53" s="36"/>
      <c r="I53" s="36"/>
      <c r="J53" s="36"/>
      <c r="K53" s="36"/>
      <c r="L53" s="36"/>
      <c r="M53" s="36"/>
      <c r="N53" s="36"/>
      <c r="O53" s="36"/>
    </row>
    <row r="54" spans="1:15" x14ac:dyDescent="0.2">
      <c r="A54" s="50">
        <v>9</v>
      </c>
      <c r="B54" s="51" t="s">
        <v>103</v>
      </c>
      <c r="C54" s="55">
        <f t="shared" si="0"/>
        <v>0</v>
      </c>
      <c r="D54" s="36"/>
      <c r="E54" s="36"/>
      <c r="F54" s="36"/>
      <c r="G54" s="36"/>
      <c r="H54" s="36"/>
      <c r="I54" s="36"/>
      <c r="J54" s="36"/>
      <c r="K54" s="36"/>
      <c r="L54" s="36"/>
      <c r="M54" s="36"/>
      <c r="N54" s="36"/>
      <c r="O54" s="36"/>
    </row>
    <row r="55" spans="1:15" x14ac:dyDescent="0.2">
      <c r="A55" s="36"/>
      <c r="B55" s="36"/>
      <c r="C55" s="36"/>
      <c r="D55" s="36"/>
      <c r="E55" s="36"/>
      <c r="F55" s="36"/>
      <c r="G55" s="36"/>
      <c r="H55" s="36"/>
      <c r="I55" s="36"/>
      <c r="J55" s="36"/>
      <c r="K55" s="36"/>
      <c r="L55" s="36"/>
      <c r="M55" s="36"/>
      <c r="N55" s="36"/>
      <c r="O55" s="36"/>
    </row>
    <row r="56" spans="1:15" x14ac:dyDescent="0.2">
      <c r="A56" s="36"/>
      <c r="B56" s="36"/>
      <c r="C56" s="36"/>
      <c r="D56" s="36"/>
      <c r="E56" s="36"/>
      <c r="F56" s="36"/>
      <c r="G56" s="36"/>
      <c r="H56" s="36"/>
      <c r="I56" s="36"/>
      <c r="J56" s="36"/>
      <c r="K56" s="36"/>
      <c r="L56" s="36"/>
      <c r="M56" s="36"/>
      <c r="N56" s="36"/>
      <c r="O56" s="36"/>
    </row>
    <row r="57" spans="1:15" x14ac:dyDescent="0.2">
      <c r="A57" s="48">
        <v>4</v>
      </c>
      <c r="B57" s="36" t="s">
        <v>144</v>
      </c>
      <c r="C57" s="61">
        <f t="shared" ref="C57:C62" si="1">INDEX($E24:$S24,MATCH($L$2,$E$4:$S$4,0))</f>
        <v>0.92349999999999999</v>
      </c>
      <c r="D57" s="36"/>
      <c r="E57" s="36"/>
      <c r="F57" s="36"/>
      <c r="G57" s="36"/>
      <c r="H57" s="36"/>
      <c r="I57" s="36"/>
      <c r="J57" s="36"/>
      <c r="K57" s="36"/>
      <c r="L57" s="36"/>
      <c r="M57" s="36"/>
      <c r="N57" s="36"/>
      <c r="O57" s="36"/>
    </row>
    <row r="58" spans="1:15" x14ac:dyDescent="0.2">
      <c r="A58" s="50">
        <v>4</v>
      </c>
      <c r="B58" s="51" t="s">
        <v>140</v>
      </c>
      <c r="C58" s="52">
        <f t="shared" si="1"/>
        <v>400</v>
      </c>
      <c r="D58" s="36"/>
      <c r="E58" s="36"/>
      <c r="F58" s="36"/>
      <c r="G58" s="36"/>
      <c r="H58" s="36"/>
      <c r="I58" s="36"/>
      <c r="J58" s="36"/>
      <c r="K58" s="36"/>
      <c r="L58" s="36"/>
      <c r="M58" s="36"/>
      <c r="N58" s="36"/>
      <c r="O58" s="36"/>
    </row>
    <row r="59" spans="1:15" x14ac:dyDescent="0.2">
      <c r="A59" s="48">
        <v>5</v>
      </c>
      <c r="B59" s="36" t="s">
        <v>192</v>
      </c>
      <c r="C59" s="52">
        <f t="shared" si="1"/>
        <v>137700</v>
      </c>
      <c r="D59" s="36"/>
      <c r="E59" s="36"/>
      <c r="F59" s="36"/>
      <c r="G59" s="36"/>
      <c r="H59" s="36"/>
      <c r="I59" s="36"/>
      <c r="J59" s="36"/>
      <c r="K59" s="36"/>
      <c r="L59" s="36"/>
      <c r="M59" s="36"/>
      <c r="N59" s="36"/>
      <c r="O59" s="36"/>
    </row>
    <row r="60" spans="1:15" x14ac:dyDescent="0.2">
      <c r="A60" s="50">
        <v>5</v>
      </c>
      <c r="B60" s="51" t="s">
        <v>141</v>
      </c>
      <c r="C60" s="65">
        <f t="shared" si="1"/>
        <v>0.153</v>
      </c>
      <c r="D60" s="36"/>
      <c r="E60" s="36"/>
      <c r="F60" s="36"/>
      <c r="G60" s="36"/>
      <c r="H60" s="36"/>
      <c r="I60" s="36"/>
      <c r="J60" s="36"/>
      <c r="K60" s="36"/>
      <c r="L60" s="36"/>
      <c r="M60" s="36"/>
      <c r="N60" s="36"/>
      <c r="O60" s="36"/>
    </row>
    <row r="61" spans="1:15" x14ac:dyDescent="0.2">
      <c r="A61" s="48">
        <v>5</v>
      </c>
      <c r="B61" s="36" t="s">
        <v>142</v>
      </c>
      <c r="C61" s="65">
        <f t="shared" si="1"/>
        <v>2.8999999999999998E-2</v>
      </c>
      <c r="D61" s="36"/>
      <c r="E61" s="36"/>
      <c r="F61" s="36"/>
      <c r="G61" s="36"/>
      <c r="H61" s="36"/>
      <c r="I61" s="36"/>
      <c r="J61" s="36"/>
      <c r="K61" s="36"/>
      <c r="L61" s="36"/>
      <c r="M61" s="36"/>
      <c r="N61" s="36"/>
      <c r="O61" s="36"/>
    </row>
    <row r="62" spans="1:15" x14ac:dyDescent="0.2">
      <c r="A62" s="50">
        <v>5</v>
      </c>
      <c r="B62" s="51" t="s">
        <v>143</v>
      </c>
      <c r="C62" s="62">
        <f t="shared" si="1"/>
        <v>17074.8</v>
      </c>
      <c r="D62" s="36"/>
      <c r="E62" s="36"/>
      <c r="F62" s="36"/>
      <c r="G62" s="36"/>
      <c r="H62" s="36"/>
      <c r="I62" s="36"/>
      <c r="J62" s="36"/>
      <c r="K62" s="36"/>
      <c r="L62" s="36"/>
      <c r="M62" s="36"/>
      <c r="N62" s="36"/>
      <c r="O62" s="36"/>
    </row>
    <row r="63" spans="1:15" x14ac:dyDescent="0.2">
      <c r="A63" s="36"/>
      <c r="B63" s="36"/>
      <c r="C63" s="36"/>
      <c r="D63" s="36"/>
      <c r="E63" s="36"/>
      <c r="F63" s="36"/>
      <c r="G63" s="36"/>
      <c r="H63" s="36"/>
      <c r="I63" s="36"/>
      <c r="J63" s="36"/>
      <c r="K63" s="36"/>
      <c r="L63" s="36"/>
      <c r="M63" s="36"/>
      <c r="N63" s="36"/>
      <c r="O63" s="36"/>
    </row>
    <row r="64" spans="1:15" x14ac:dyDescent="0.2">
      <c r="A64" s="36"/>
      <c r="B64" s="145" t="s">
        <v>374</v>
      </c>
      <c r="C64" s="36"/>
      <c r="D64" s="36"/>
      <c r="E64" s="36"/>
      <c r="F64" s="36"/>
      <c r="G64" s="36"/>
      <c r="H64" s="36"/>
      <c r="I64" s="36"/>
      <c r="J64" s="36"/>
      <c r="K64" s="36"/>
      <c r="L64" s="36"/>
      <c r="M64" s="36"/>
      <c r="N64" s="36"/>
      <c r="O64" s="36"/>
    </row>
    <row r="65" spans="1:18" ht="15.75" x14ac:dyDescent="0.25">
      <c r="A65" s="36"/>
      <c r="B65" s="49" t="s">
        <v>148</v>
      </c>
      <c r="C65" s="136" t="s">
        <v>323</v>
      </c>
      <c r="D65" s="124"/>
      <c r="E65" s="124"/>
      <c r="F65" s="36"/>
      <c r="G65" s="36"/>
      <c r="H65" s="36"/>
      <c r="I65" s="36"/>
      <c r="J65" s="36"/>
      <c r="K65" s="36"/>
      <c r="L65" s="36"/>
      <c r="M65" s="36"/>
      <c r="N65" s="36"/>
      <c r="O65" s="36"/>
    </row>
    <row r="66" spans="1:18" x14ac:dyDescent="0.2">
      <c r="A66" s="36"/>
      <c r="B66" s="36" t="s">
        <v>95</v>
      </c>
      <c r="C66" s="63">
        <f>INDEX($E33:$U33,MATCH($L$2,$E$4:$U$4,0))</f>
        <v>12400</v>
      </c>
      <c r="D66" s="36"/>
      <c r="E66" s="36"/>
      <c r="F66" s="36"/>
      <c r="G66" s="36"/>
      <c r="H66" s="36"/>
      <c r="I66" s="36"/>
      <c r="J66" s="36"/>
      <c r="K66" s="36"/>
      <c r="L66" s="36"/>
      <c r="M66" s="36"/>
      <c r="N66" s="36"/>
      <c r="O66" s="36"/>
    </row>
    <row r="67" spans="1:18" x14ac:dyDescent="0.2">
      <c r="A67" s="36"/>
      <c r="B67" s="106" t="s">
        <v>337</v>
      </c>
      <c r="C67" s="63">
        <f>INDEX($E34:$U34,MATCH($L$2,$E$4:$U$4,0))</f>
        <v>24800</v>
      </c>
      <c r="D67" s="36"/>
      <c r="E67" s="36"/>
      <c r="F67" s="36"/>
      <c r="G67" s="36"/>
      <c r="H67" s="36"/>
      <c r="I67" s="36"/>
      <c r="J67" s="36"/>
      <c r="K67" s="36"/>
      <c r="L67" s="36"/>
      <c r="M67" s="36"/>
      <c r="N67" s="36"/>
      <c r="O67" s="36"/>
    </row>
    <row r="68" spans="1:18" x14ac:dyDescent="0.2">
      <c r="A68" s="36"/>
      <c r="B68" s="36" t="s">
        <v>150</v>
      </c>
      <c r="C68" s="63">
        <f>INDEX($E35:$U35,MATCH($L$2,$E$4:$U$4,0))</f>
        <v>12400</v>
      </c>
      <c r="D68" s="36"/>
      <c r="E68" s="36"/>
      <c r="F68" s="36"/>
      <c r="G68" s="36"/>
      <c r="H68" s="36"/>
      <c r="I68" s="36"/>
      <c r="J68" s="36"/>
      <c r="K68" s="36"/>
      <c r="L68" s="36"/>
      <c r="M68" s="36"/>
      <c r="N68" s="36"/>
      <c r="O68" s="36"/>
    </row>
    <row r="69" spans="1:18" x14ac:dyDescent="0.2">
      <c r="A69" s="36"/>
      <c r="B69" s="51" t="s">
        <v>98</v>
      </c>
      <c r="C69" s="63">
        <f>INDEX($E36:$U36,MATCH($L$2,$E$4:$U$4,0))</f>
        <v>18650</v>
      </c>
      <c r="D69" s="36"/>
      <c r="E69" s="36"/>
      <c r="F69" s="36"/>
      <c r="G69" s="36"/>
      <c r="H69" s="36"/>
      <c r="I69" s="36"/>
      <c r="J69" s="36"/>
      <c r="K69" s="36"/>
      <c r="L69" s="36"/>
      <c r="M69" s="36"/>
      <c r="N69" s="36"/>
      <c r="O69" s="36"/>
    </row>
    <row r="70" spans="1:18" x14ac:dyDescent="0.2">
      <c r="A70" s="36"/>
      <c r="B70" s="36"/>
      <c r="C70" s="36"/>
      <c r="D70" s="36"/>
      <c r="E70" s="36"/>
      <c r="F70" s="36"/>
      <c r="G70" s="36"/>
      <c r="H70" s="36"/>
      <c r="I70" s="36"/>
      <c r="J70" s="36"/>
      <c r="K70" s="36"/>
      <c r="L70" s="36"/>
      <c r="M70" s="36"/>
      <c r="N70" s="36"/>
      <c r="O70" s="36"/>
    </row>
    <row r="71" spans="1:18" x14ac:dyDescent="0.2">
      <c r="A71" s="127" t="s">
        <v>296</v>
      </c>
      <c r="B71" s="121" t="s">
        <v>293</v>
      </c>
      <c r="C71" s="36"/>
      <c r="D71" s="36"/>
      <c r="E71" s="36"/>
      <c r="F71" s="36"/>
      <c r="G71" s="36"/>
      <c r="H71" s="36"/>
      <c r="I71" s="36"/>
      <c r="J71" s="36"/>
      <c r="K71" s="36"/>
      <c r="L71" s="36"/>
      <c r="M71" s="36"/>
      <c r="N71" s="36"/>
      <c r="O71" s="36"/>
    </row>
    <row r="72" spans="1:18" x14ac:dyDescent="0.2">
      <c r="A72" s="49" t="s">
        <v>312</v>
      </c>
      <c r="B72" s="124" t="s">
        <v>95</v>
      </c>
      <c r="C72" s="36"/>
      <c r="D72" s="36"/>
      <c r="E72" s="36"/>
      <c r="F72" s="36"/>
      <c r="G72" s="36"/>
      <c r="H72" s="36"/>
      <c r="I72" s="36"/>
      <c r="J72" s="36"/>
      <c r="K72" s="36"/>
      <c r="L72" s="36"/>
      <c r="M72" s="36"/>
      <c r="N72" s="36"/>
      <c r="O72" s="63"/>
      <c r="P72" s="125">
        <v>261500</v>
      </c>
      <c r="Q72" s="125"/>
      <c r="R72" s="125"/>
    </row>
    <row r="73" spans="1:18" x14ac:dyDescent="0.2">
      <c r="A73" s="36"/>
      <c r="B73" s="106" t="s">
        <v>294</v>
      </c>
      <c r="C73" s="36"/>
      <c r="D73" s="36"/>
      <c r="E73" s="36"/>
      <c r="F73" s="36"/>
      <c r="G73" s="36"/>
      <c r="H73" s="36"/>
      <c r="I73" s="36"/>
      <c r="J73" s="36"/>
      <c r="K73" s="36"/>
      <c r="L73" s="36"/>
      <c r="M73" s="36"/>
      <c r="N73" s="36"/>
      <c r="O73" s="126"/>
      <c r="P73" s="126">
        <v>313800</v>
      </c>
      <c r="Q73" s="126"/>
      <c r="R73" s="126"/>
    </row>
    <row r="74" spans="1:18" x14ac:dyDescent="0.2">
      <c r="A74" s="36"/>
      <c r="B74" s="124" t="s">
        <v>295</v>
      </c>
      <c r="C74" s="36"/>
      <c r="D74" s="36"/>
      <c r="E74" s="36"/>
      <c r="F74" s="36"/>
      <c r="G74" s="36"/>
      <c r="H74" s="36"/>
      <c r="I74" s="36"/>
      <c r="J74" s="36"/>
      <c r="K74" s="36"/>
      <c r="L74" s="36"/>
      <c r="M74" s="36"/>
      <c r="N74" s="36"/>
      <c r="O74" s="63"/>
      <c r="P74" s="125">
        <v>156900</v>
      </c>
      <c r="Q74" s="125"/>
      <c r="R74" s="125"/>
    </row>
    <row r="75" spans="1:18" x14ac:dyDescent="0.2">
      <c r="B75" s="51" t="s">
        <v>98</v>
      </c>
      <c r="O75" s="126"/>
      <c r="P75" s="126">
        <v>287650</v>
      </c>
      <c r="Q75" s="126"/>
      <c r="R75" s="126"/>
    </row>
    <row r="76" spans="1:18" x14ac:dyDescent="0.2">
      <c r="A76" s="172" t="s">
        <v>297</v>
      </c>
      <c r="B76" s="172"/>
      <c r="O76" s="125"/>
      <c r="P76" s="125"/>
      <c r="Q76" s="125"/>
      <c r="R76" s="125"/>
    </row>
    <row r="77" spans="1:18" x14ac:dyDescent="0.2">
      <c r="B77" s="128" t="s">
        <v>298</v>
      </c>
      <c r="O77" s="125"/>
      <c r="P77" s="125">
        <v>125000</v>
      </c>
      <c r="Q77" s="125"/>
      <c r="R77" s="125"/>
    </row>
    <row r="78" spans="1:18" x14ac:dyDescent="0.2">
      <c r="B78" s="51" t="s">
        <v>299</v>
      </c>
      <c r="O78" s="126"/>
      <c r="P78" s="126">
        <v>62500</v>
      </c>
      <c r="Q78" s="126"/>
      <c r="R78" s="126"/>
    </row>
    <row r="83" spans="2:21" ht="34.5" customHeight="1" x14ac:dyDescent="0.2">
      <c r="S83" s="144" t="s">
        <v>373</v>
      </c>
    </row>
    <row r="84" spans="2:21" x14ac:dyDescent="0.2">
      <c r="B84" s="145" t="s">
        <v>374</v>
      </c>
      <c r="R84">
        <v>2019</v>
      </c>
      <c r="S84">
        <v>2020</v>
      </c>
      <c r="T84">
        <v>2021</v>
      </c>
      <c r="U84">
        <v>2022</v>
      </c>
    </row>
    <row r="85" spans="2:21" x14ac:dyDescent="0.2">
      <c r="B85" s="51" t="s">
        <v>325</v>
      </c>
      <c r="C85" s="63">
        <f t="shared" ref="C85:C96" si="2">INDEX($E85:$U85,MATCH($L$2,$E$4:$U$4,0))</f>
        <v>1650</v>
      </c>
      <c r="E85" s="139"/>
      <c r="F85" s="139"/>
      <c r="G85" s="139"/>
      <c r="H85" s="139"/>
      <c r="I85" s="139"/>
      <c r="J85" s="139"/>
      <c r="K85" s="139"/>
      <c r="L85" s="139"/>
      <c r="M85" s="139"/>
      <c r="N85" s="139"/>
      <c r="O85" s="139"/>
      <c r="P85" s="139"/>
      <c r="Q85" s="139"/>
      <c r="R85" s="140">
        <v>1650</v>
      </c>
      <c r="S85" s="140">
        <v>1650</v>
      </c>
    </row>
    <row r="86" spans="2:21" x14ac:dyDescent="0.2">
      <c r="B86" s="51" t="s">
        <v>326</v>
      </c>
      <c r="C86" s="63">
        <f t="shared" si="2"/>
        <v>1650</v>
      </c>
      <c r="E86" s="139"/>
      <c r="F86" s="139"/>
      <c r="G86" s="139"/>
      <c r="H86" s="139"/>
      <c r="I86" s="139"/>
      <c r="J86" s="139"/>
      <c r="K86" s="139"/>
      <c r="L86" s="139"/>
      <c r="M86" s="139"/>
      <c r="N86" s="139"/>
      <c r="O86" s="139"/>
      <c r="P86" s="139"/>
      <c r="Q86" s="139"/>
      <c r="R86" s="140">
        <v>1650</v>
      </c>
      <c r="S86" s="140">
        <v>1650</v>
      </c>
    </row>
    <row r="87" spans="2:21" x14ac:dyDescent="0.2">
      <c r="B87" s="105" t="s">
        <v>327</v>
      </c>
      <c r="C87" s="63">
        <f t="shared" si="2"/>
        <v>1650</v>
      </c>
      <c r="E87" s="139"/>
      <c r="F87" s="139"/>
      <c r="G87" s="139"/>
      <c r="H87" s="139"/>
      <c r="I87" s="139"/>
      <c r="J87" s="139"/>
      <c r="K87" s="139"/>
      <c r="L87" s="139"/>
      <c r="M87" s="139"/>
      <c r="N87" s="139"/>
      <c r="O87" s="139"/>
      <c r="P87" s="139"/>
      <c r="Q87" s="139"/>
      <c r="R87" s="140">
        <v>1650</v>
      </c>
      <c r="S87" s="140">
        <v>1650</v>
      </c>
    </row>
    <row r="88" spans="2:21" x14ac:dyDescent="0.2">
      <c r="B88" s="105" t="s">
        <v>328</v>
      </c>
      <c r="C88" s="63">
        <f t="shared" si="2"/>
        <v>1650</v>
      </c>
      <c r="E88" s="139"/>
      <c r="F88" s="139"/>
      <c r="G88" s="139"/>
      <c r="H88" s="139"/>
      <c r="I88" s="139"/>
      <c r="J88" s="139"/>
      <c r="K88" s="139"/>
      <c r="L88" s="139"/>
      <c r="M88" s="139"/>
      <c r="N88" s="139"/>
      <c r="O88" s="139"/>
      <c r="P88" s="139"/>
      <c r="Q88" s="139"/>
      <c r="R88" s="140">
        <v>1650</v>
      </c>
      <c r="S88" s="140">
        <v>1650</v>
      </c>
    </row>
    <row r="89" spans="2:21" x14ac:dyDescent="0.2">
      <c r="B89" s="51" t="s">
        <v>329</v>
      </c>
      <c r="C89" s="63">
        <f t="shared" si="2"/>
        <v>1300</v>
      </c>
      <c r="E89" s="139"/>
      <c r="F89" s="139"/>
      <c r="G89" s="139"/>
      <c r="H89" s="139"/>
      <c r="I89" s="139"/>
      <c r="J89" s="139"/>
      <c r="K89" s="139"/>
      <c r="L89" s="139"/>
      <c r="M89" s="139"/>
      <c r="N89" s="139"/>
      <c r="O89" s="139"/>
      <c r="P89" s="139"/>
      <c r="Q89" s="139"/>
      <c r="R89" s="140">
        <v>1300</v>
      </c>
      <c r="S89" s="140">
        <v>1300</v>
      </c>
    </row>
    <row r="90" spans="2:21" x14ac:dyDescent="0.2">
      <c r="B90" s="51" t="s">
        <v>330</v>
      </c>
      <c r="C90" s="63">
        <f t="shared" si="2"/>
        <v>1300</v>
      </c>
      <c r="E90" s="139"/>
      <c r="F90" s="139"/>
      <c r="G90" s="139"/>
      <c r="H90" s="139"/>
      <c r="I90" s="139"/>
      <c r="J90" s="139"/>
      <c r="K90" s="139"/>
      <c r="L90" s="139"/>
      <c r="M90" s="139"/>
      <c r="N90" s="139"/>
      <c r="O90" s="139"/>
      <c r="P90" s="139"/>
      <c r="Q90" s="139"/>
      <c r="R90" s="140">
        <v>1300</v>
      </c>
      <c r="S90" s="140">
        <v>1300</v>
      </c>
    </row>
    <row r="91" spans="2:21" x14ac:dyDescent="0.2">
      <c r="B91" s="105" t="s">
        <v>331</v>
      </c>
      <c r="C91" s="63">
        <f t="shared" si="2"/>
        <v>1300</v>
      </c>
      <c r="E91" s="139"/>
      <c r="F91" s="139"/>
      <c r="G91" s="139"/>
      <c r="H91" s="139"/>
      <c r="I91" s="139"/>
      <c r="J91" s="139"/>
      <c r="K91" s="139"/>
      <c r="L91" s="139"/>
      <c r="M91" s="139"/>
      <c r="N91" s="139"/>
      <c r="O91" s="139"/>
      <c r="P91" s="139"/>
      <c r="Q91" s="139"/>
      <c r="R91" s="140">
        <v>1300</v>
      </c>
      <c r="S91" s="140">
        <v>1300</v>
      </c>
    </row>
    <row r="92" spans="2:21" x14ac:dyDescent="0.2">
      <c r="B92" s="105" t="s">
        <v>332</v>
      </c>
      <c r="C92" s="63">
        <f t="shared" si="2"/>
        <v>1300</v>
      </c>
      <c r="E92" s="139"/>
      <c r="F92" s="139"/>
      <c r="G92" s="139"/>
      <c r="H92" s="139"/>
      <c r="I92" s="139"/>
      <c r="J92" s="139"/>
      <c r="K92" s="139"/>
      <c r="L92" s="139"/>
      <c r="M92" s="139"/>
      <c r="N92" s="139"/>
      <c r="O92" s="139"/>
      <c r="P92" s="139"/>
      <c r="Q92" s="139"/>
      <c r="R92" s="140">
        <v>1300</v>
      </c>
      <c r="S92" s="140">
        <v>1300</v>
      </c>
    </row>
    <row r="93" spans="2:21" x14ac:dyDescent="0.2">
      <c r="B93" s="106" t="s">
        <v>333</v>
      </c>
      <c r="C93" s="63">
        <f t="shared" si="2"/>
        <v>1300</v>
      </c>
      <c r="E93" s="139"/>
      <c r="F93" s="139"/>
      <c r="G93" s="139"/>
      <c r="H93" s="139"/>
      <c r="I93" s="139"/>
      <c r="J93" s="139"/>
      <c r="K93" s="139"/>
      <c r="L93" s="139"/>
      <c r="M93" s="139"/>
      <c r="N93" s="139"/>
      <c r="O93" s="139"/>
      <c r="P93" s="139"/>
      <c r="Q93" s="139"/>
      <c r="R93" s="140">
        <v>1300</v>
      </c>
      <c r="S93" s="140">
        <v>1300</v>
      </c>
    </row>
    <row r="94" spans="2:21" x14ac:dyDescent="0.2">
      <c r="B94" s="106" t="s">
        <v>334</v>
      </c>
      <c r="C94" s="63">
        <f t="shared" si="2"/>
        <v>1300</v>
      </c>
      <c r="E94" s="139"/>
      <c r="F94" s="139"/>
      <c r="G94" s="139"/>
      <c r="H94" s="139"/>
      <c r="I94" s="139"/>
      <c r="J94" s="139"/>
      <c r="K94" s="139"/>
      <c r="L94" s="139"/>
      <c r="M94" s="139"/>
      <c r="N94" s="139"/>
      <c r="O94" s="139"/>
      <c r="P94" s="139"/>
      <c r="Q94" s="139"/>
      <c r="R94" s="140">
        <v>1300</v>
      </c>
      <c r="S94" s="140">
        <v>1300</v>
      </c>
    </row>
    <row r="95" spans="2:21" x14ac:dyDescent="0.2">
      <c r="B95" s="105" t="s">
        <v>335</v>
      </c>
      <c r="C95" s="63">
        <f t="shared" si="2"/>
        <v>1300</v>
      </c>
      <c r="E95" s="139"/>
      <c r="F95" s="139"/>
      <c r="G95" s="139"/>
      <c r="H95" s="139"/>
      <c r="I95" s="139"/>
      <c r="J95" s="139"/>
      <c r="K95" s="139"/>
      <c r="L95" s="139"/>
      <c r="M95" s="139"/>
      <c r="N95" s="139"/>
      <c r="O95" s="139"/>
      <c r="P95" s="139"/>
      <c r="Q95" s="139"/>
      <c r="R95" s="140">
        <v>1300</v>
      </c>
      <c r="S95" s="140">
        <v>1300</v>
      </c>
    </row>
    <row r="96" spans="2:21" x14ac:dyDescent="0.2">
      <c r="B96" s="105" t="s">
        <v>336</v>
      </c>
      <c r="C96" s="63">
        <f t="shared" si="2"/>
        <v>1300</v>
      </c>
      <c r="E96" s="139"/>
      <c r="F96" s="139"/>
      <c r="G96" s="139"/>
      <c r="H96" s="139"/>
      <c r="I96" s="139"/>
      <c r="J96" s="139"/>
      <c r="K96" s="139"/>
      <c r="L96" s="139"/>
      <c r="M96" s="139"/>
      <c r="N96" s="139"/>
      <c r="O96" s="139"/>
      <c r="P96" s="139"/>
      <c r="Q96" s="139"/>
      <c r="R96" s="140">
        <v>1300</v>
      </c>
      <c r="S96" s="140">
        <v>1300</v>
      </c>
    </row>
    <row r="99" spans="2:2" ht="15.75" x14ac:dyDescent="0.25">
      <c r="B99" s="9" t="s">
        <v>338</v>
      </c>
    </row>
  </sheetData>
  <sheetProtection algorithmName="SHA-512" hashValue="yCOV81Z/idAZ1Q1KcLR5060O4LPmXVU8P8PpfViJhZ5Lq3ya2hGH6y6SwxDIgGww452i2ukdd1UdLV+KSNIV9Q==" saltValue="x/1ubwGwa7m0lLD9Y1GFkw==" spinCount="100000" sheet="1" objects="1" scenarios="1"/>
  <mergeCells count="2">
    <mergeCell ref="A41:C41"/>
    <mergeCell ref="A76:B76"/>
  </mergeCells>
  <phoneticPr fontId="4" type="noConversion"/>
  <pageMargins left="0.75" right="0.75" top="1" bottom="1" header="0.5" footer="0.5"/>
  <pageSetup orientation="portrait" verticalDpi="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pageSetUpPr fitToPage="1"/>
  </sheetPr>
  <dimension ref="D1:DF55"/>
  <sheetViews>
    <sheetView showGridLines="0" workbookViewId="0">
      <selection activeCell="AK18" sqref="AK18:AT18"/>
    </sheetView>
  </sheetViews>
  <sheetFormatPr defaultColWidth="0" defaultRowHeight="12.75" zeroHeight="1" x14ac:dyDescent="0.2"/>
  <cols>
    <col min="1" max="3" width="1.7109375" customWidth="1"/>
    <col min="4" max="4" width="3.85546875" bestFit="1" customWidth="1"/>
    <col min="5" max="33" width="1.7109375" customWidth="1"/>
    <col min="34" max="34" width="3.5703125" customWidth="1"/>
    <col min="35" max="35" width="1.7109375" customWidth="1"/>
    <col min="36" max="36" width="5.140625" customWidth="1"/>
    <col min="37" max="45" width="1.7109375" customWidth="1"/>
    <col min="46" max="46" width="5.28515625" customWidth="1"/>
    <col min="47" max="84" width="1.7109375" customWidth="1"/>
    <col min="85" max="110" width="1.7109375" hidden="1" customWidth="1"/>
  </cols>
  <sheetData>
    <row r="1" spans="4:75" ht="15" x14ac:dyDescent="0.2">
      <c r="F1" s="2" t="s">
        <v>31</v>
      </c>
      <c r="G1" s="2"/>
      <c r="T1" s="176" t="str">
        <f>IF('ES Calculator'!Y6="","",'ES Calculator'!Y6)</f>
        <v>John &amp; Jane Doe</v>
      </c>
      <c r="U1" s="176"/>
      <c r="V1" s="176"/>
      <c r="W1" s="176"/>
      <c r="X1" s="176"/>
      <c r="Y1" s="176"/>
      <c r="Z1" s="176"/>
      <c r="AA1" s="176"/>
      <c r="AB1" s="176"/>
      <c r="AC1" s="176"/>
      <c r="AD1" s="176"/>
      <c r="AE1" s="176"/>
      <c r="AF1" s="176"/>
      <c r="AG1" s="176"/>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2"/>
      <c r="BW1" s="132"/>
    </row>
    <row r="2" spans="4:75" ht="15.75" x14ac:dyDescent="0.25">
      <c r="E2" s="2"/>
      <c r="F2" s="2" t="s">
        <v>32</v>
      </c>
      <c r="G2" s="2"/>
      <c r="H2" s="2"/>
      <c r="I2" s="2"/>
      <c r="J2" s="2"/>
      <c r="K2" s="2"/>
      <c r="L2" s="2"/>
      <c r="M2" s="2"/>
      <c r="N2" s="2"/>
      <c r="O2" s="2"/>
      <c r="P2" s="2"/>
      <c r="Q2" s="2"/>
      <c r="R2" s="2"/>
      <c r="S2" s="2"/>
      <c r="T2" s="176" t="str">
        <f>IF('ES Calculator'!Y7="","",'ES Calculator'!Y7)</f>
        <v>123-45-7896</v>
      </c>
      <c r="U2" s="176"/>
      <c r="V2" s="176"/>
      <c r="W2" s="176"/>
      <c r="X2" s="176"/>
      <c r="Y2" s="176"/>
      <c r="Z2" s="176"/>
      <c r="AA2" s="176"/>
      <c r="AB2" s="176"/>
      <c r="AC2" s="176"/>
      <c r="AD2" s="176"/>
      <c r="AE2" s="176"/>
      <c r="AF2" s="176"/>
      <c r="AG2" s="176"/>
      <c r="AH2" s="2"/>
      <c r="AI2" s="2"/>
      <c r="AJ2" s="2"/>
      <c r="AK2" s="2"/>
      <c r="AL2" s="2"/>
      <c r="AM2" s="2"/>
      <c r="AN2" s="2"/>
      <c r="AO2" s="2"/>
      <c r="AP2" s="134" t="s">
        <v>308</v>
      </c>
      <c r="AQ2" s="134"/>
      <c r="AR2" s="134"/>
      <c r="AS2" s="134"/>
      <c r="AT2" s="134"/>
      <c r="AU2" s="134"/>
      <c r="AV2" s="134"/>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2"/>
      <c r="BW2" s="132"/>
    </row>
    <row r="3" spans="4:75" ht="15.75" x14ac:dyDescent="0.25">
      <c r="E3" s="2"/>
      <c r="F3" s="2" t="s">
        <v>33</v>
      </c>
      <c r="G3" s="2"/>
      <c r="H3" s="2"/>
      <c r="I3" s="2"/>
      <c r="J3" s="2"/>
      <c r="K3" s="2"/>
      <c r="L3" s="2"/>
      <c r="M3" s="2"/>
      <c r="N3" s="2"/>
      <c r="O3" s="2"/>
      <c r="P3" s="2"/>
      <c r="Q3" s="2"/>
      <c r="R3" s="2"/>
      <c r="S3" s="2"/>
      <c r="T3" s="176">
        <f>IF('ES Calculator'!Y8="","",'ES Calculator'!Y8)</f>
        <v>43172</v>
      </c>
      <c r="U3" s="176"/>
      <c r="V3" s="176"/>
      <c r="W3" s="176"/>
      <c r="X3" s="176"/>
      <c r="Y3" s="176"/>
      <c r="Z3" s="176"/>
      <c r="AA3" s="176"/>
      <c r="AB3" s="176"/>
      <c r="AC3" s="176"/>
      <c r="AD3" s="176"/>
      <c r="AE3" s="176"/>
      <c r="AF3" s="176"/>
      <c r="AG3" s="176"/>
      <c r="AH3" s="2"/>
      <c r="AI3" s="2"/>
      <c r="AJ3" s="2"/>
      <c r="AK3" s="2"/>
      <c r="AL3" s="2"/>
      <c r="AM3" s="2"/>
      <c r="AN3" s="2"/>
      <c r="AO3" s="2"/>
      <c r="AP3" s="134"/>
      <c r="AQ3" s="134"/>
      <c r="AR3" s="134"/>
      <c r="AS3" s="134"/>
      <c r="AT3" s="134"/>
      <c r="AU3" s="134"/>
      <c r="AV3" s="134"/>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2"/>
      <c r="BW3" s="132"/>
    </row>
    <row r="4" spans="4:75" ht="15.75" thickBot="1" x14ac:dyDescent="0.25">
      <c r="E4" s="2"/>
      <c r="F4" s="5" t="s">
        <v>34</v>
      </c>
      <c r="G4" s="5"/>
      <c r="H4" s="5"/>
      <c r="I4" s="5"/>
      <c r="J4" s="5"/>
      <c r="K4" s="5"/>
      <c r="L4" s="5"/>
      <c r="M4" s="5"/>
      <c r="N4" s="5"/>
      <c r="O4" s="5"/>
      <c r="P4" s="5"/>
      <c r="Q4" s="5"/>
      <c r="R4" s="5"/>
      <c r="S4" s="5"/>
      <c r="T4" s="177" t="str">
        <f>IF('ES Calculator'!Y9="","",'ES Calculator'!Y9)</f>
        <v/>
      </c>
      <c r="U4" s="177"/>
      <c r="V4" s="177"/>
      <c r="W4" s="177"/>
      <c r="X4" s="177"/>
      <c r="Y4" s="177"/>
      <c r="Z4" s="177"/>
      <c r="AA4" s="177"/>
      <c r="AB4" s="177"/>
      <c r="AC4" s="177"/>
      <c r="AD4" s="177"/>
      <c r="AE4" s="177"/>
      <c r="AF4" s="177"/>
      <c r="AG4" s="177"/>
      <c r="AH4" s="2"/>
      <c r="AI4" s="2"/>
      <c r="AJ4" s="2"/>
      <c r="AK4" s="2"/>
      <c r="AL4" s="2"/>
      <c r="AM4" s="2"/>
      <c r="AN4" s="2"/>
      <c r="AO4" s="2"/>
      <c r="AP4" s="2"/>
      <c r="AQ4" s="2"/>
      <c r="AR4" s="2"/>
      <c r="AS4" s="2"/>
      <c r="AT4" s="2"/>
      <c r="AU4" s="2"/>
      <c r="AV4" s="2"/>
    </row>
    <row r="5" spans="4:75" ht="15" x14ac:dyDescent="0.2">
      <c r="E5" s="2"/>
      <c r="F5" s="2" t="s">
        <v>27</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4:75" ht="15" x14ac:dyDescent="0.2">
      <c r="E6" s="2"/>
      <c r="F6" s="2" t="s">
        <v>24</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4:75" ht="15" x14ac:dyDescent="0.2">
      <c r="E7" s="2"/>
      <c r="F7" s="2" t="s">
        <v>276</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4:75" ht="15.75" x14ac:dyDescent="0.25">
      <c r="E8" s="2"/>
      <c r="F8" s="2"/>
      <c r="G8" s="2"/>
      <c r="H8" s="178" t="str">
        <f>"TAX YEAR " &amp;'Formulas and Values'!R4</f>
        <v>TAX YEAR 2019</v>
      </c>
      <c r="I8" s="178"/>
      <c r="J8" s="178"/>
      <c r="K8" s="178"/>
      <c r="L8" s="178"/>
      <c r="M8" s="178"/>
      <c r="N8" s="178"/>
      <c r="O8" s="178"/>
      <c r="P8" s="178"/>
      <c r="Q8" s="178"/>
      <c r="R8" s="178"/>
      <c r="S8" s="178"/>
      <c r="T8" s="178"/>
      <c r="U8" s="178"/>
      <c r="V8" s="178"/>
      <c r="W8" s="178"/>
      <c r="X8" s="178"/>
      <c r="Y8" s="178"/>
      <c r="Z8" s="178"/>
      <c r="AA8" s="178"/>
      <c r="AB8" s="178"/>
      <c r="AC8" s="178"/>
      <c r="AD8" s="2"/>
      <c r="AE8" s="2"/>
      <c r="AF8" s="2"/>
      <c r="AG8" s="2"/>
      <c r="AH8" s="2"/>
      <c r="AI8" s="2"/>
      <c r="AJ8" s="2"/>
      <c r="AK8" s="2"/>
      <c r="AL8" s="2"/>
      <c r="AM8" s="2"/>
      <c r="AN8" s="2"/>
      <c r="AO8" s="2"/>
      <c r="AP8" s="2"/>
      <c r="AQ8" s="2"/>
      <c r="AR8" s="2"/>
      <c r="AS8" s="2"/>
      <c r="AT8" s="2"/>
      <c r="AU8" s="2"/>
      <c r="AV8" s="2"/>
    </row>
    <row r="9" spans="4:75" ht="15" x14ac:dyDescent="0.2">
      <c r="E9" s="2"/>
      <c r="F9" s="2" t="str">
        <f>"Single - " &amp; TEXT('Formulas and Values'!R72,"$#,###.##")</f>
        <v>Single - $.</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4:75" ht="15" x14ac:dyDescent="0.2">
      <c r="E10" s="2"/>
      <c r="F10" s="2" t="str">
        <f>"Married Joint or Qualifying Widow - " &amp; TEXT('Formulas and Values'!R73,"$#,###.##")</f>
        <v>Married Joint or Qualifying Widow - $.</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4:75" ht="15" x14ac:dyDescent="0.2">
      <c r="E11" s="2"/>
      <c r="F11" s="2" t="str">
        <f>"Married filing Separately - " &amp; TEXT('Formulas and Values'!R74,"$#,###.##")</f>
        <v>Married filing Separately - $.</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4:75" ht="15" x14ac:dyDescent="0.2">
      <c r="D12" s="2"/>
      <c r="E12" s="2"/>
      <c r="F12" s="2" t="str">
        <f>"Head of household - " &amp; TEXT('Formulas and Values'!R75, "$#,###.##")</f>
        <v>Head of household - $.</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4:75" ht="15" x14ac:dyDescent="0.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4:75" ht="15" x14ac:dyDescent="0.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4:75" ht="15" x14ac:dyDescent="0.2">
      <c r="D15" s="2">
        <v>1</v>
      </c>
      <c r="E15" s="2"/>
      <c r="F15" s="2" t="str">
        <f>"Multiply " &amp; TEXT('Formulas and Values'!R8,"$#,###") &amp; " times number of exemptions."</f>
        <v>Multiply $ times number of exemptions.</v>
      </c>
      <c r="G15" s="2"/>
      <c r="H15" s="2"/>
      <c r="I15" s="2"/>
      <c r="J15" s="2"/>
      <c r="K15" s="2"/>
      <c r="L15" s="2"/>
      <c r="M15" s="2"/>
      <c r="N15" s="2"/>
      <c r="O15" s="2"/>
      <c r="P15" s="2"/>
      <c r="Q15" s="2"/>
      <c r="R15" s="2"/>
      <c r="S15" s="2"/>
      <c r="T15" s="2"/>
      <c r="U15" s="2"/>
      <c r="V15" s="2"/>
      <c r="W15" s="2"/>
      <c r="X15" s="2"/>
      <c r="Y15" s="2"/>
      <c r="Z15" s="2"/>
      <c r="AA15" s="2"/>
      <c r="AB15" s="2"/>
      <c r="AC15" s="2"/>
      <c r="AD15" s="2"/>
      <c r="AE15" s="2"/>
      <c r="AF15" s="12"/>
      <c r="AG15" s="13"/>
      <c r="AH15" s="13"/>
      <c r="AI15" s="29"/>
      <c r="AJ15" s="29"/>
      <c r="AK15" s="179">
        <v>0</v>
      </c>
      <c r="AL15" s="179"/>
      <c r="AM15" s="179"/>
      <c r="AN15" s="179"/>
      <c r="AO15" s="179"/>
      <c r="AP15" s="179"/>
      <c r="AQ15" s="179"/>
      <c r="AR15" s="179"/>
      <c r="AS15" s="179"/>
      <c r="AT15" s="179"/>
      <c r="AU15" s="2"/>
      <c r="AV15" s="2"/>
    </row>
    <row r="16" spans="4:75" ht="15" x14ac:dyDescent="0.2">
      <c r="D16" s="2">
        <v>2</v>
      </c>
      <c r="E16" s="2"/>
      <c r="F16" s="2" t="s">
        <v>25</v>
      </c>
      <c r="G16" s="2"/>
      <c r="H16" s="2"/>
      <c r="I16" s="2"/>
      <c r="J16" s="2"/>
      <c r="K16" s="2"/>
      <c r="L16" s="2"/>
      <c r="M16" s="2"/>
      <c r="N16" s="2"/>
      <c r="O16" s="2"/>
      <c r="P16" s="2"/>
      <c r="Q16" s="2"/>
      <c r="R16" s="2"/>
      <c r="S16" s="2"/>
      <c r="T16" s="2"/>
      <c r="U16" s="2"/>
      <c r="V16" s="2"/>
      <c r="W16" s="2"/>
      <c r="X16" s="2"/>
      <c r="Y16" s="2"/>
      <c r="Z16" s="2"/>
      <c r="AA16" s="2"/>
      <c r="AB16" s="2"/>
      <c r="AC16" s="2"/>
      <c r="AD16" s="2"/>
      <c r="AE16" s="2"/>
      <c r="AF16" s="2"/>
      <c r="AG16" s="123"/>
      <c r="AH16" s="123"/>
      <c r="AI16" s="123"/>
      <c r="AJ16" s="123"/>
      <c r="AK16" s="185">
        <v>0</v>
      </c>
      <c r="AL16" s="185"/>
      <c r="AM16" s="185"/>
      <c r="AN16" s="185"/>
      <c r="AO16" s="185"/>
      <c r="AP16" s="185"/>
      <c r="AQ16" s="185"/>
      <c r="AR16" s="185"/>
      <c r="AS16" s="185"/>
      <c r="AT16" s="185"/>
      <c r="AU16" s="2"/>
      <c r="AV16" s="2"/>
    </row>
    <row r="17" spans="4:48" ht="15" x14ac:dyDescent="0.2">
      <c r="D17" s="2">
        <v>3</v>
      </c>
      <c r="E17" s="2"/>
      <c r="F17" s="2" t="s">
        <v>26</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186">
        <v>0</v>
      </c>
      <c r="AL17" s="186"/>
      <c r="AM17" s="186"/>
      <c r="AN17" s="186"/>
      <c r="AO17" s="186"/>
      <c r="AP17" s="186"/>
      <c r="AQ17" s="186"/>
      <c r="AR17" s="186"/>
      <c r="AS17" s="186"/>
      <c r="AT17" s="186"/>
      <c r="AU17" s="2"/>
      <c r="AV17" s="2"/>
    </row>
    <row r="18" spans="4:48" ht="15" x14ac:dyDescent="0.2">
      <c r="D18" s="2">
        <v>4</v>
      </c>
      <c r="E18" s="2"/>
      <c r="F18" s="2" t="s">
        <v>45</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185">
        <v>0</v>
      </c>
      <c r="AL18" s="187"/>
      <c r="AM18" s="187"/>
      <c r="AN18" s="187"/>
      <c r="AO18" s="187"/>
      <c r="AP18" s="187"/>
      <c r="AQ18" s="187"/>
      <c r="AR18" s="187"/>
      <c r="AS18" s="187"/>
      <c r="AT18" s="187"/>
      <c r="AU18" s="2"/>
      <c r="AV18" s="2"/>
    </row>
    <row r="19" spans="4:48" ht="15" customHeight="1" x14ac:dyDescent="0.2">
      <c r="D19" s="2">
        <v>5</v>
      </c>
      <c r="E19" s="2"/>
      <c r="F19" s="173" t="str">
        <f>"Divide line 4 by " &amp; TEXT('Formulas and Values'!R77, "$#,##0") &amp; " (or " &amp; TEXT('Formulas and Values'!R78, "$#,##0") &amp; " if Married / Separate).  Enter the result as a decimal."</f>
        <v>Divide line 4 by $0 (or $0 if Married / Separate).  Enter the result as a decimal.</v>
      </c>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2"/>
      <c r="AK19" s="174">
        <v>0</v>
      </c>
      <c r="AL19" s="174"/>
      <c r="AM19" s="174"/>
      <c r="AN19" s="174"/>
      <c r="AO19" s="174"/>
      <c r="AP19" s="174"/>
      <c r="AQ19" s="174"/>
      <c r="AR19" s="174"/>
      <c r="AS19" s="174"/>
      <c r="AT19" s="174"/>
      <c r="AU19" s="2"/>
      <c r="AV19" s="2"/>
    </row>
    <row r="20" spans="4:48" ht="15" x14ac:dyDescent="0.2">
      <c r="D20" s="2"/>
      <c r="E20" s="2"/>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2"/>
      <c r="AK20" s="175"/>
      <c r="AL20" s="175"/>
      <c r="AM20" s="175"/>
      <c r="AN20" s="175"/>
      <c r="AO20" s="175"/>
      <c r="AP20" s="175"/>
      <c r="AQ20" s="175"/>
      <c r="AR20" s="175"/>
      <c r="AS20" s="175"/>
      <c r="AT20" s="175"/>
      <c r="AU20" s="2"/>
      <c r="AV20" s="2"/>
    </row>
    <row r="21" spans="4:48" ht="15" hidden="1" customHeight="1" x14ac:dyDescent="0.2">
      <c r="D21" s="2"/>
      <c r="E21" s="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2"/>
      <c r="AK21" s="112"/>
      <c r="AL21" s="112"/>
      <c r="AM21" s="112"/>
      <c r="AN21" s="112"/>
      <c r="AO21" s="112"/>
      <c r="AP21" s="112"/>
      <c r="AQ21" s="112"/>
      <c r="AR21" s="112"/>
      <c r="AS21" s="112"/>
      <c r="AT21" s="112"/>
      <c r="AU21" s="2"/>
      <c r="AV21" s="2"/>
    </row>
    <row r="22" spans="4:48" ht="18" hidden="1" customHeight="1" x14ac:dyDescent="0.2">
      <c r="D22" s="2"/>
      <c r="E22" s="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2"/>
      <c r="AK22" s="112"/>
      <c r="AL22" s="112"/>
      <c r="AM22" s="112"/>
      <c r="AN22" s="112"/>
      <c r="AO22" s="112"/>
      <c r="AP22" s="112"/>
      <c r="AQ22" s="112"/>
      <c r="AR22" s="112"/>
      <c r="AS22" s="112"/>
      <c r="AT22" s="112"/>
      <c r="AU22" s="2"/>
      <c r="AV22" s="2"/>
    </row>
    <row r="23" spans="4:48" ht="15" hidden="1" customHeight="1" x14ac:dyDescent="0.2">
      <c r="D23" s="2"/>
      <c r="E23" s="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2"/>
      <c r="AK23" s="112"/>
      <c r="AL23" s="112"/>
      <c r="AM23" s="112"/>
      <c r="AN23" s="112"/>
      <c r="AO23" s="112"/>
      <c r="AP23" s="112"/>
      <c r="AQ23" s="112"/>
      <c r="AR23" s="112"/>
      <c r="AS23" s="112"/>
      <c r="AT23" s="112"/>
      <c r="AU23" s="2"/>
      <c r="AV23" s="2"/>
    </row>
    <row r="24" spans="4:48" ht="15" hidden="1" customHeight="1" x14ac:dyDescent="0.2">
      <c r="D24" s="2"/>
      <c r="E24" s="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2"/>
      <c r="AK24" s="112"/>
      <c r="AL24" s="112"/>
      <c r="AM24" s="112"/>
      <c r="AN24" s="112"/>
      <c r="AO24" s="112"/>
      <c r="AP24" s="112"/>
      <c r="AQ24" s="112"/>
      <c r="AR24" s="112"/>
      <c r="AS24" s="112"/>
      <c r="AT24" s="112"/>
      <c r="AU24" s="2"/>
      <c r="AV24" s="2"/>
    </row>
    <row r="25" spans="4:48" ht="15" x14ac:dyDescent="0.2">
      <c r="D25" s="2">
        <v>6</v>
      </c>
      <c r="E25" s="2"/>
      <c r="F25" s="2" t="s">
        <v>300</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180">
        <v>0</v>
      </c>
      <c r="AL25" s="180"/>
      <c r="AM25" s="180"/>
      <c r="AN25" s="180"/>
      <c r="AO25" s="180"/>
      <c r="AP25" s="180"/>
      <c r="AQ25" s="180"/>
      <c r="AR25" s="180"/>
      <c r="AS25" s="180"/>
      <c r="AT25" s="180"/>
      <c r="AU25" s="2"/>
      <c r="AV25" s="2"/>
    </row>
    <row r="26" spans="4:48" ht="15.75" thickBot="1" x14ac:dyDescent="0.25">
      <c r="D26" s="2">
        <v>7</v>
      </c>
      <c r="E26" s="2"/>
      <c r="F26" s="2" t="s">
        <v>301</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181">
        <v>0</v>
      </c>
      <c r="AL26" s="181"/>
      <c r="AM26" s="181"/>
      <c r="AN26" s="181"/>
      <c r="AO26" s="181"/>
      <c r="AP26" s="181"/>
      <c r="AQ26" s="181"/>
      <c r="AR26" s="181"/>
      <c r="AS26" s="181"/>
      <c r="AT26" s="181"/>
      <c r="AU26" s="2"/>
      <c r="AV26" s="2"/>
    </row>
    <row r="27" spans="4:48" ht="15.75" thickTop="1" x14ac:dyDescent="0.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182"/>
      <c r="AL27" s="182"/>
      <c r="AM27" s="182"/>
      <c r="AN27" s="182"/>
      <c r="AO27" s="182"/>
      <c r="AP27" s="182"/>
      <c r="AQ27" s="182"/>
      <c r="AR27" s="182"/>
      <c r="AS27" s="182"/>
      <c r="AT27" s="182"/>
      <c r="AU27" s="2"/>
      <c r="AV27" s="2"/>
    </row>
    <row r="28" spans="4:48" ht="15" x14ac:dyDescent="0.2">
      <c r="D28" s="2"/>
      <c r="E28" s="2" t="s">
        <v>28</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183"/>
      <c r="AL28" s="184"/>
      <c r="AM28" s="184"/>
      <c r="AN28" s="184"/>
      <c r="AO28" s="184"/>
      <c r="AP28" s="184"/>
      <c r="AQ28" s="184"/>
      <c r="AR28" s="184"/>
      <c r="AS28" s="184"/>
      <c r="AT28" s="184"/>
      <c r="AU28" s="2"/>
      <c r="AV28" s="2"/>
    </row>
    <row r="29" spans="4:48" ht="15" x14ac:dyDescent="0.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4:48" ht="15" x14ac:dyDescent="0.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4:48" ht="15" x14ac:dyDescent="0.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4:48" ht="15" x14ac:dyDescent="0.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4:48" ht="15" x14ac:dyDescent="0.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4:48" ht="15" x14ac:dyDescent="0.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4:48" ht="15" x14ac:dyDescent="0.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4:48" ht="15" x14ac:dyDescent="0.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4:48" ht="15" x14ac:dyDescent="0.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4:48" ht="15" x14ac:dyDescent="0.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4:48" ht="15" hidden="1" x14ac:dyDescent="0.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4:48" ht="15" hidden="1" x14ac:dyDescent="0.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4:48" ht="15" hidden="1" x14ac:dyDescent="0.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4:48" ht="15" hidden="1" x14ac:dyDescent="0.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4:48" ht="15" hidden="1" x14ac:dyDescent="0.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4:48" ht="15" hidden="1" x14ac:dyDescent="0.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4:48" ht="15" hidden="1" x14ac:dyDescent="0.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4:48" ht="15" hidden="1" x14ac:dyDescent="0.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4:48" x14ac:dyDescent="0.2"/>
    <row r="48" spans="4:48" x14ac:dyDescent="0.2"/>
    <row r="49" x14ac:dyDescent="0.2"/>
    <row r="50" x14ac:dyDescent="0.2"/>
    <row r="51" x14ac:dyDescent="0.2"/>
    <row r="52" x14ac:dyDescent="0.2"/>
    <row r="53" x14ac:dyDescent="0.2"/>
    <row r="54" x14ac:dyDescent="0.2"/>
    <row r="55" x14ac:dyDescent="0.2"/>
  </sheetData>
  <sheetProtection algorithmName="SHA-512" hashValue="q9UlC0xdJSVrzYGuvgHcITtdaXnMUlmIL4HIEpXDg1j9W+jQaP5ik7BMyk6ng3P6EtOWFYAGUCJUH26CzT2iKA==" saltValue="S7HlQ283srWFKI5W/SxdaA==" spinCount="100000" sheet="1" objects="1" scenarios="1" selectLockedCells="1"/>
  <mergeCells count="16">
    <mergeCell ref="AK25:AT25"/>
    <mergeCell ref="AK26:AT26"/>
    <mergeCell ref="AK27:AT27"/>
    <mergeCell ref="AK28:AT28"/>
    <mergeCell ref="AK16:AT16"/>
    <mergeCell ref="AK17:AT17"/>
    <mergeCell ref="AK18:AT18"/>
    <mergeCell ref="F19:AI20"/>
    <mergeCell ref="AK19:AT19"/>
    <mergeCell ref="AK20:AT20"/>
    <mergeCell ref="T1:AG1"/>
    <mergeCell ref="T2:AG2"/>
    <mergeCell ref="T3:AG3"/>
    <mergeCell ref="T4:AG4"/>
    <mergeCell ref="H8:AC8"/>
    <mergeCell ref="AK15:AT15"/>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D1:DF55"/>
  <sheetViews>
    <sheetView showGridLines="0" topLeftCell="A2" workbookViewId="0">
      <selection activeCell="BF15" sqref="BF15"/>
    </sheetView>
  </sheetViews>
  <sheetFormatPr defaultColWidth="0" defaultRowHeight="12.75" zeroHeight="1" x14ac:dyDescent="0.2"/>
  <cols>
    <col min="1" max="3" width="1.7109375" customWidth="1"/>
    <col min="4" max="4" width="3.85546875" customWidth="1"/>
    <col min="5" max="33" width="1.7109375" customWidth="1"/>
    <col min="34" max="34" width="3.5703125" customWidth="1"/>
    <col min="35" max="35" width="1.7109375" customWidth="1"/>
    <col min="36" max="36" width="5.140625" customWidth="1"/>
    <col min="37" max="45" width="1.7109375" customWidth="1"/>
    <col min="46" max="46" width="5.28515625" customWidth="1"/>
    <col min="47" max="84" width="1.7109375" customWidth="1"/>
    <col min="85" max="110" width="1.7109375" hidden="1" customWidth="1"/>
  </cols>
  <sheetData>
    <row r="1" spans="4:75" ht="15" customHeight="1" x14ac:dyDescent="0.2">
      <c r="F1" s="2" t="s">
        <v>31</v>
      </c>
      <c r="G1" s="2"/>
      <c r="T1" s="176" t="str">
        <f>IF('ES Calculator'!Y6="","",'ES Calculator'!Y6)</f>
        <v>John &amp; Jane Doe</v>
      </c>
      <c r="U1" s="176"/>
      <c r="V1" s="176"/>
      <c r="W1" s="176"/>
      <c r="X1" s="176"/>
      <c r="Y1" s="176"/>
      <c r="Z1" s="176"/>
      <c r="AA1" s="176"/>
      <c r="AB1" s="176"/>
      <c r="AC1" s="176"/>
      <c r="AD1" s="176"/>
      <c r="AE1" s="176"/>
      <c r="AF1" s="176"/>
      <c r="AG1" s="176"/>
      <c r="AP1" s="188" t="s">
        <v>311</v>
      </c>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row>
    <row r="2" spans="4:75" ht="15.75" customHeight="1" x14ac:dyDescent="0.2">
      <c r="E2" s="2"/>
      <c r="F2" s="2" t="s">
        <v>32</v>
      </c>
      <c r="G2" s="2"/>
      <c r="H2" s="2"/>
      <c r="I2" s="2"/>
      <c r="J2" s="2"/>
      <c r="K2" s="2"/>
      <c r="L2" s="2"/>
      <c r="M2" s="2"/>
      <c r="N2" s="2"/>
      <c r="O2" s="2"/>
      <c r="P2" s="2"/>
      <c r="Q2" s="2"/>
      <c r="R2" s="2"/>
      <c r="S2" s="2"/>
      <c r="T2" s="176" t="str">
        <f>IF('ES Calculator'!Y7="","",'ES Calculator'!Y7)</f>
        <v>123-45-7896</v>
      </c>
      <c r="U2" s="176"/>
      <c r="V2" s="176"/>
      <c r="W2" s="176"/>
      <c r="X2" s="176"/>
      <c r="Y2" s="176"/>
      <c r="Z2" s="176"/>
      <c r="AA2" s="176"/>
      <c r="AB2" s="176"/>
      <c r="AC2" s="176"/>
      <c r="AD2" s="176"/>
      <c r="AE2" s="176"/>
      <c r="AF2" s="176"/>
      <c r="AG2" s="176"/>
      <c r="AH2" s="2"/>
      <c r="AI2" s="2"/>
      <c r="AJ2" s="2"/>
      <c r="AK2" s="2"/>
      <c r="AL2" s="2"/>
      <c r="AM2" s="2"/>
      <c r="AN2" s="2"/>
      <c r="AO2" s="2"/>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row>
    <row r="3" spans="4:75" ht="15.75" customHeight="1" x14ac:dyDescent="0.2">
      <c r="E3" s="2"/>
      <c r="F3" s="2" t="s">
        <v>33</v>
      </c>
      <c r="G3" s="2"/>
      <c r="H3" s="2"/>
      <c r="I3" s="2"/>
      <c r="J3" s="2"/>
      <c r="K3" s="2"/>
      <c r="L3" s="2"/>
      <c r="M3" s="2"/>
      <c r="N3" s="2"/>
      <c r="O3" s="2"/>
      <c r="P3" s="2"/>
      <c r="Q3" s="2"/>
      <c r="R3" s="2"/>
      <c r="S3" s="2"/>
      <c r="T3" s="176">
        <f>IF('ES Calculator'!Y8="","",'ES Calculator'!Y8)</f>
        <v>43172</v>
      </c>
      <c r="U3" s="176"/>
      <c r="V3" s="176"/>
      <c r="W3" s="176"/>
      <c r="X3" s="176"/>
      <c r="Y3" s="176"/>
      <c r="Z3" s="176"/>
      <c r="AA3" s="176"/>
      <c r="AB3" s="176"/>
      <c r="AC3" s="176"/>
      <c r="AD3" s="176"/>
      <c r="AE3" s="176"/>
      <c r="AF3" s="176"/>
      <c r="AG3" s="176"/>
      <c r="AH3" s="2"/>
      <c r="AI3" s="2"/>
      <c r="AJ3" s="2"/>
      <c r="AK3" s="2"/>
      <c r="AL3" s="2"/>
      <c r="AM3" s="2"/>
      <c r="AN3" s="2"/>
      <c r="AO3" s="2"/>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row>
    <row r="4" spans="4:75" ht="15.75" thickBot="1" x14ac:dyDescent="0.25">
      <c r="E4" s="2"/>
      <c r="F4" s="5" t="s">
        <v>34</v>
      </c>
      <c r="G4" s="5"/>
      <c r="H4" s="5"/>
      <c r="I4" s="5"/>
      <c r="J4" s="5"/>
      <c r="K4" s="5"/>
      <c r="L4" s="5"/>
      <c r="M4" s="5"/>
      <c r="N4" s="5"/>
      <c r="O4" s="5"/>
      <c r="P4" s="5"/>
      <c r="Q4" s="5"/>
      <c r="R4" s="5"/>
      <c r="S4" s="5"/>
      <c r="T4" s="177" t="str">
        <f>IF('ES Calculator'!Y9="","",'ES Calculator'!Y9)</f>
        <v/>
      </c>
      <c r="U4" s="177"/>
      <c r="V4" s="177"/>
      <c r="W4" s="177"/>
      <c r="X4" s="177"/>
      <c r="Y4" s="177"/>
      <c r="Z4" s="177"/>
      <c r="AA4" s="177"/>
      <c r="AB4" s="177"/>
      <c r="AC4" s="177"/>
      <c r="AD4" s="177"/>
      <c r="AE4" s="177"/>
      <c r="AF4" s="177"/>
      <c r="AG4" s="177"/>
      <c r="AH4" s="2"/>
      <c r="AI4" s="2"/>
      <c r="AJ4" s="2"/>
      <c r="AK4" s="2"/>
      <c r="AL4" s="2"/>
      <c r="AM4" s="2"/>
      <c r="AN4" s="2"/>
      <c r="AO4" s="2"/>
      <c r="AP4" s="2"/>
      <c r="AQ4" s="2"/>
      <c r="AR4" s="2"/>
      <c r="AS4" s="2"/>
      <c r="AT4" s="2"/>
      <c r="AU4" s="2"/>
      <c r="AV4" s="2"/>
    </row>
    <row r="5" spans="4:75" ht="15" x14ac:dyDescent="0.2">
      <c r="E5" s="2"/>
      <c r="F5" s="2" t="s">
        <v>27</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4:75" ht="15" x14ac:dyDescent="0.2">
      <c r="E6" s="2"/>
      <c r="F6" s="2" t="s">
        <v>24</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4:75" ht="15" x14ac:dyDescent="0.2">
      <c r="E7" s="2"/>
      <c r="F7" s="2" t="s">
        <v>276</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4:75" ht="15.75" x14ac:dyDescent="0.25">
      <c r="E8" s="2"/>
      <c r="F8" s="2"/>
      <c r="G8" s="2"/>
      <c r="H8" s="178" t="str">
        <f>"TAX YEAR " &amp;'Formulas and Values'!Q4</f>
        <v>TAX YEAR 2018</v>
      </c>
      <c r="I8" s="178"/>
      <c r="J8" s="178"/>
      <c r="K8" s="178"/>
      <c r="L8" s="178"/>
      <c r="M8" s="178"/>
      <c r="N8" s="178"/>
      <c r="O8" s="178"/>
      <c r="P8" s="178"/>
      <c r="Q8" s="178"/>
      <c r="R8" s="178"/>
      <c r="S8" s="178"/>
      <c r="T8" s="178"/>
      <c r="U8" s="178"/>
      <c r="V8" s="178"/>
      <c r="W8" s="178"/>
      <c r="X8" s="178"/>
      <c r="Y8" s="178"/>
      <c r="Z8" s="178"/>
      <c r="AA8" s="178"/>
      <c r="AB8" s="178"/>
      <c r="AC8" s="178"/>
      <c r="AD8" s="2"/>
      <c r="AE8" s="2"/>
      <c r="AF8" s="2"/>
      <c r="AG8" s="2"/>
      <c r="AH8" s="2"/>
      <c r="AI8" s="2"/>
      <c r="AJ8" s="2"/>
      <c r="AK8" s="2"/>
      <c r="AL8" s="2"/>
      <c r="AM8" s="2"/>
      <c r="AN8" s="2"/>
      <c r="AO8" s="2"/>
      <c r="AP8" s="2"/>
      <c r="AQ8" s="2"/>
      <c r="AR8" s="2"/>
      <c r="AS8" s="2"/>
      <c r="AT8" s="2"/>
      <c r="AU8" s="2"/>
      <c r="AV8" s="2"/>
    </row>
    <row r="9" spans="4:75" ht="15" x14ac:dyDescent="0.2">
      <c r="E9" s="2"/>
      <c r="F9" s="2" t="str">
        <f>"Single - " &amp; TEXT('Formulas and Values'!P72,"$#,###.##")</f>
        <v>Single - $261,500.</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4:75" ht="15" x14ac:dyDescent="0.2">
      <c r="E10" s="2"/>
      <c r="F10" s="2" t="str">
        <f>"Married Joint or Qualifying Widow - " &amp; TEXT('Formulas and Values'!P73,"$#,###.##")</f>
        <v>Married Joint or Qualifying Widow - $313,800.</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4:75" ht="15" x14ac:dyDescent="0.2">
      <c r="E11" s="2"/>
      <c r="F11" s="2" t="str">
        <f>"Married filing Separately - " &amp; TEXT('Formulas and Values'!P74,"$#,###.##")</f>
        <v>Married filing Separately - $156,900.</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4:75" ht="15" x14ac:dyDescent="0.2">
      <c r="D12" s="2"/>
      <c r="E12" s="2"/>
      <c r="F12" s="2" t="str">
        <f>"Head of household - " &amp; TEXT('Formulas and Values'!P75, "$#,###.##")</f>
        <v>Head of household - $287,650.</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4:75" ht="15" x14ac:dyDescent="0.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4:75" ht="15" x14ac:dyDescent="0.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4:75" ht="15" x14ac:dyDescent="0.2">
      <c r="D15" s="2">
        <v>1</v>
      </c>
      <c r="E15" s="2"/>
      <c r="F15" s="2" t="str">
        <f>"Multiply " &amp; TEXT('Formulas and Values'!P8,"$#,###") &amp; " times number of exemptions."</f>
        <v>Multiply $4,050 times number of exemptions.</v>
      </c>
      <c r="G15" s="2"/>
      <c r="H15" s="2"/>
      <c r="I15" s="2"/>
      <c r="J15" s="2"/>
      <c r="K15" s="2"/>
      <c r="L15" s="2"/>
      <c r="M15" s="2"/>
      <c r="N15" s="2"/>
      <c r="O15" s="2"/>
      <c r="P15" s="2"/>
      <c r="Q15" s="2"/>
      <c r="R15" s="2"/>
      <c r="S15" s="2"/>
      <c r="T15" s="2"/>
      <c r="U15" s="2"/>
      <c r="V15" s="2"/>
      <c r="W15" s="2"/>
      <c r="X15" s="2"/>
      <c r="Y15" s="2"/>
      <c r="Z15" s="2"/>
      <c r="AA15" s="2"/>
      <c r="AB15" s="2"/>
      <c r="AC15" s="2"/>
      <c r="AD15" s="2"/>
      <c r="AE15" s="2"/>
      <c r="AF15" s="12"/>
      <c r="AG15" s="13"/>
      <c r="AH15" s="13"/>
      <c r="AI15" s="29"/>
      <c r="AJ15" s="29"/>
      <c r="AK15" s="179">
        <v>0</v>
      </c>
      <c r="AL15" s="179"/>
      <c r="AM15" s="179"/>
      <c r="AN15" s="179"/>
      <c r="AO15" s="179"/>
      <c r="AP15" s="179"/>
      <c r="AQ15" s="179"/>
      <c r="AR15" s="179"/>
      <c r="AS15" s="179"/>
      <c r="AT15" s="179"/>
      <c r="AU15" s="2"/>
      <c r="AV15" s="2"/>
    </row>
    <row r="16" spans="4:75" ht="15" x14ac:dyDescent="0.2">
      <c r="D16" s="2">
        <v>2</v>
      </c>
      <c r="E16" s="2"/>
      <c r="F16" s="2" t="s">
        <v>25</v>
      </c>
      <c r="G16" s="2"/>
      <c r="H16" s="2"/>
      <c r="I16" s="2"/>
      <c r="J16" s="2"/>
      <c r="K16" s="2"/>
      <c r="L16" s="2"/>
      <c r="M16" s="2"/>
      <c r="N16" s="2"/>
      <c r="O16" s="2"/>
      <c r="P16" s="2"/>
      <c r="Q16" s="2"/>
      <c r="R16" s="2"/>
      <c r="S16" s="2"/>
      <c r="T16" s="2"/>
      <c r="U16" s="2"/>
      <c r="V16" s="2"/>
      <c r="W16" s="2"/>
      <c r="X16" s="2"/>
      <c r="Y16" s="2"/>
      <c r="Z16" s="2"/>
      <c r="AA16" s="2"/>
      <c r="AB16" s="2"/>
      <c r="AC16" s="2"/>
      <c r="AD16" s="2"/>
      <c r="AE16" s="2"/>
      <c r="AF16" s="2"/>
      <c r="AG16" s="130"/>
      <c r="AH16" s="130"/>
      <c r="AI16" s="130"/>
      <c r="AJ16" s="130"/>
      <c r="AK16" s="185">
        <v>0</v>
      </c>
      <c r="AL16" s="185"/>
      <c r="AM16" s="185"/>
      <c r="AN16" s="185"/>
      <c r="AO16" s="185"/>
      <c r="AP16" s="185"/>
      <c r="AQ16" s="185"/>
      <c r="AR16" s="185"/>
      <c r="AS16" s="185"/>
      <c r="AT16" s="185"/>
      <c r="AU16" s="2"/>
      <c r="AV16" s="2"/>
    </row>
    <row r="17" spans="4:48" ht="15" x14ac:dyDescent="0.2">
      <c r="D17" s="2">
        <v>3</v>
      </c>
      <c r="E17" s="2"/>
      <c r="F17" s="2" t="s">
        <v>26</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186">
        <v>0</v>
      </c>
      <c r="AL17" s="186"/>
      <c r="AM17" s="186"/>
      <c r="AN17" s="186"/>
      <c r="AO17" s="186"/>
      <c r="AP17" s="186"/>
      <c r="AQ17" s="186"/>
      <c r="AR17" s="186"/>
      <c r="AS17" s="186"/>
      <c r="AT17" s="186"/>
      <c r="AU17" s="2"/>
      <c r="AV17" s="2"/>
    </row>
    <row r="18" spans="4:48" ht="15" x14ac:dyDescent="0.2">
      <c r="D18" s="2">
        <v>4</v>
      </c>
      <c r="E18" s="2"/>
      <c r="F18" s="2" t="s">
        <v>45</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185">
        <v>0</v>
      </c>
      <c r="AL18" s="187"/>
      <c r="AM18" s="187"/>
      <c r="AN18" s="187"/>
      <c r="AO18" s="187"/>
      <c r="AP18" s="187"/>
      <c r="AQ18" s="187"/>
      <c r="AR18" s="187"/>
      <c r="AS18" s="187"/>
      <c r="AT18" s="187"/>
      <c r="AU18" s="2"/>
      <c r="AV18" s="2"/>
    </row>
    <row r="19" spans="4:48" ht="15" customHeight="1" x14ac:dyDescent="0.2">
      <c r="D19" s="2">
        <v>5</v>
      </c>
      <c r="E19" s="2"/>
      <c r="F19" s="173" t="str">
        <f>"Divide line 4 by " &amp; TEXT('Formulas and Values'!P77, "$#,##0") &amp; " (or " &amp; TEXT('Formulas and Values'!P78, "$#,##0") &amp; " if Married / Separate).  Enter the result as a decimal."</f>
        <v>Divide line 4 by $125,000 (or $62,500 if Married / Separate).  Enter the result as a decimal.</v>
      </c>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2"/>
      <c r="AK19" s="174">
        <v>0</v>
      </c>
      <c r="AL19" s="174"/>
      <c r="AM19" s="174"/>
      <c r="AN19" s="174"/>
      <c r="AO19" s="174"/>
      <c r="AP19" s="174"/>
      <c r="AQ19" s="174"/>
      <c r="AR19" s="174"/>
      <c r="AS19" s="174"/>
      <c r="AT19" s="174"/>
      <c r="AU19" s="2"/>
      <c r="AV19" s="2"/>
    </row>
    <row r="20" spans="4:48" ht="15" x14ac:dyDescent="0.2">
      <c r="D20" s="2"/>
      <c r="E20" s="2"/>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2"/>
      <c r="AK20" s="175"/>
      <c r="AL20" s="175"/>
      <c r="AM20" s="175"/>
      <c r="AN20" s="175"/>
      <c r="AO20" s="175"/>
      <c r="AP20" s="175"/>
      <c r="AQ20" s="175"/>
      <c r="AR20" s="175"/>
      <c r="AS20" s="175"/>
      <c r="AT20" s="175"/>
      <c r="AU20" s="2"/>
      <c r="AV20" s="2"/>
    </row>
    <row r="21" spans="4:48" ht="15" hidden="1" x14ac:dyDescent="0.2">
      <c r="D21" s="2"/>
      <c r="E21" s="2"/>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2"/>
      <c r="AK21" s="112"/>
      <c r="AL21" s="112"/>
      <c r="AM21" s="112"/>
      <c r="AN21" s="112"/>
      <c r="AO21" s="112"/>
      <c r="AP21" s="112"/>
      <c r="AQ21" s="112"/>
      <c r="AR21" s="112"/>
      <c r="AS21" s="112"/>
      <c r="AT21" s="112"/>
      <c r="AU21" s="2"/>
      <c r="AV21" s="2"/>
    </row>
    <row r="22" spans="4:48" ht="18" hidden="1" customHeight="1" x14ac:dyDescent="0.2">
      <c r="D22" s="2"/>
      <c r="E22" s="2"/>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2"/>
      <c r="AK22" s="112"/>
      <c r="AL22" s="112"/>
      <c r="AM22" s="112"/>
      <c r="AN22" s="112"/>
      <c r="AO22" s="112"/>
      <c r="AP22" s="112"/>
      <c r="AQ22" s="112"/>
      <c r="AR22" s="112"/>
      <c r="AS22" s="112"/>
      <c r="AT22" s="112"/>
      <c r="AU22" s="2"/>
      <c r="AV22" s="2"/>
    </row>
    <row r="23" spans="4:48" ht="15" hidden="1" x14ac:dyDescent="0.2">
      <c r="D23" s="2"/>
      <c r="E23" s="2"/>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2"/>
      <c r="AK23" s="112"/>
      <c r="AL23" s="112"/>
      <c r="AM23" s="112"/>
      <c r="AN23" s="112"/>
      <c r="AO23" s="112"/>
      <c r="AP23" s="112"/>
      <c r="AQ23" s="112"/>
      <c r="AR23" s="112"/>
      <c r="AS23" s="112"/>
      <c r="AT23" s="112"/>
      <c r="AU23" s="2"/>
      <c r="AV23" s="2"/>
    </row>
    <row r="24" spans="4:48" ht="15" hidden="1" x14ac:dyDescent="0.2">
      <c r="D24" s="2"/>
      <c r="E24" s="2"/>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2"/>
      <c r="AK24" s="112"/>
      <c r="AL24" s="112"/>
      <c r="AM24" s="112"/>
      <c r="AN24" s="112"/>
      <c r="AO24" s="112"/>
      <c r="AP24" s="112"/>
      <c r="AQ24" s="112"/>
      <c r="AR24" s="112"/>
      <c r="AS24" s="112"/>
      <c r="AT24" s="112"/>
      <c r="AU24" s="2"/>
      <c r="AV24" s="2"/>
    </row>
    <row r="25" spans="4:48" ht="15" x14ac:dyDescent="0.2">
      <c r="D25" s="2">
        <v>6</v>
      </c>
      <c r="E25" s="2"/>
      <c r="F25" s="2" t="s">
        <v>300</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180">
        <v>0</v>
      </c>
      <c r="AL25" s="180"/>
      <c r="AM25" s="180"/>
      <c r="AN25" s="180"/>
      <c r="AO25" s="180"/>
      <c r="AP25" s="180"/>
      <c r="AQ25" s="180"/>
      <c r="AR25" s="180"/>
      <c r="AS25" s="180"/>
      <c r="AT25" s="180"/>
      <c r="AU25" s="2"/>
      <c r="AV25" s="2"/>
    </row>
    <row r="26" spans="4:48" ht="15.75" thickBot="1" x14ac:dyDescent="0.25">
      <c r="D26" s="2">
        <v>7</v>
      </c>
      <c r="E26" s="2"/>
      <c r="F26" s="2" t="s">
        <v>301</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181">
        <v>0</v>
      </c>
      <c r="AL26" s="181"/>
      <c r="AM26" s="181"/>
      <c r="AN26" s="181"/>
      <c r="AO26" s="181"/>
      <c r="AP26" s="181"/>
      <c r="AQ26" s="181"/>
      <c r="AR26" s="181"/>
      <c r="AS26" s="181"/>
      <c r="AT26" s="181"/>
      <c r="AU26" s="2"/>
      <c r="AV26" s="2"/>
    </row>
    <row r="27" spans="4:48" ht="15.75" thickTop="1" x14ac:dyDescent="0.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182"/>
      <c r="AL27" s="182"/>
      <c r="AM27" s="182"/>
      <c r="AN27" s="182"/>
      <c r="AO27" s="182"/>
      <c r="AP27" s="182"/>
      <c r="AQ27" s="182"/>
      <c r="AR27" s="182"/>
      <c r="AS27" s="182"/>
      <c r="AT27" s="182"/>
      <c r="AU27" s="2"/>
      <c r="AV27" s="2"/>
    </row>
    <row r="28" spans="4:48" ht="15" x14ac:dyDescent="0.2">
      <c r="D28" s="2"/>
      <c r="E28" s="2" t="s">
        <v>28</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183"/>
      <c r="AL28" s="184"/>
      <c r="AM28" s="184"/>
      <c r="AN28" s="184"/>
      <c r="AO28" s="184"/>
      <c r="AP28" s="184"/>
      <c r="AQ28" s="184"/>
      <c r="AR28" s="184"/>
      <c r="AS28" s="184"/>
      <c r="AT28" s="184"/>
      <c r="AU28" s="2"/>
      <c r="AV28" s="2"/>
    </row>
    <row r="29" spans="4:48" ht="15" x14ac:dyDescent="0.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4:48" ht="15" x14ac:dyDescent="0.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4:48" ht="15" x14ac:dyDescent="0.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4:48" ht="15" x14ac:dyDescent="0.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4:48" ht="15" x14ac:dyDescent="0.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4:48" ht="15" x14ac:dyDescent="0.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4:48" ht="15" x14ac:dyDescent="0.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4:48" ht="15" x14ac:dyDescent="0.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4:48" ht="15" x14ac:dyDescent="0.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4:48" ht="15" x14ac:dyDescent="0.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4:48" ht="15" hidden="1" x14ac:dyDescent="0.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4:48" ht="15" hidden="1" x14ac:dyDescent="0.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4:48" ht="15" hidden="1" x14ac:dyDescent="0.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4:48" ht="15" hidden="1" x14ac:dyDescent="0.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4:48" ht="15" hidden="1" x14ac:dyDescent="0.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4:48" ht="15" hidden="1" x14ac:dyDescent="0.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4:48" ht="15" hidden="1" x14ac:dyDescent="0.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4:48" ht="15" hidden="1" x14ac:dyDescent="0.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4:48" x14ac:dyDescent="0.2"/>
    <row r="48" spans="4:48" x14ac:dyDescent="0.2"/>
    <row r="49" x14ac:dyDescent="0.2"/>
    <row r="50" x14ac:dyDescent="0.2"/>
    <row r="51" x14ac:dyDescent="0.2"/>
    <row r="52" x14ac:dyDescent="0.2"/>
    <row r="53" x14ac:dyDescent="0.2"/>
    <row r="54" x14ac:dyDescent="0.2"/>
    <row r="55" x14ac:dyDescent="0.2"/>
  </sheetData>
  <sheetProtection algorithmName="SHA-512" hashValue="kIMzOhEdXNCstQgds/P7ZF5GSXx/dMYx4nXmlN+8mwGgZvSxesSOrr7wAHunMuuWxVJScNYvc4z6EhGJZERY+A==" saltValue="0vT/d9CgA2KGalK2EuM1FA==" spinCount="100000" sheet="1" objects="1" scenarios="1" selectLockedCells="1"/>
  <mergeCells count="17">
    <mergeCell ref="F19:AI20"/>
    <mergeCell ref="AK19:AT19"/>
    <mergeCell ref="AK20:AT20"/>
    <mergeCell ref="T1:AG1"/>
    <mergeCell ref="AP1:BW3"/>
    <mergeCell ref="T2:AG2"/>
    <mergeCell ref="T3:AG3"/>
    <mergeCell ref="T4:AG4"/>
    <mergeCell ref="H8:AC8"/>
    <mergeCell ref="AK25:AT25"/>
    <mergeCell ref="AK26:AT26"/>
    <mergeCell ref="AK27:AT27"/>
    <mergeCell ref="AK28:AT28"/>
    <mergeCell ref="AK15:AT15"/>
    <mergeCell ref="AK16:AT16"/>
    <mergeCell ref="AK17:AT17"/>
    <mergeCell ref="AK18:AT18"/>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pageSetUpPr fitToPage="1"/>
  </sheetPr>
  <dimension ref="D1:DF55"/>
  <sheetViews>
    <sheetView showGridLines="0" workbookViewId="0">
      <selection activeCell="H8" sqref="H8:AC8"/>
    </sheetView>
  </sheetViews>
  <sheetFormatPr defaultColWidth="0" defaultRowHeight="12.75" zeroHeight="1" x14ac:dyDescent="0.2"/>
  <cols>
    <col min="1" max="3" width="1.7109375" customWidth="1"/>
    <col min="4" max="4" width="3.85546875" bestFit="1" customWidth="1"/>
    <col min="5" max="33" width="1.7109375" customWidth="1"/>
    <col min="34" max="34" width="3.5703125" customWidth="1"/>
    <col min="35" max="35" width="1.7109375" customWidth="1"/>
    <col min="36" max="36" width="5.140625" customWidth="1"/>
    <col min="37" max="45" width="1.7109375" customWidth="1"/>
    <col min="46" max="46" width="5.28515625" customWidth="1"/>
    <col min="47" max="84" width="1.7109375" customWidth="1"/>
    <col min="85" max="110" width="1.7109375" hidden="1" customWidth="1"/>
  </cols>
  <sheetData>
    <row r="1" spans="4:75" ht="15" customHeight="1" x14ac:dyDescent="0.2">
      <c r="F1" s="2" t="s">
        <v>31</v>
      </c>
      <c r="G1" s="2"/>
      <c r="T1" s="176" t="str">
        <f>IF('ES Calculator'!Y6="","",'ES Calculator'!Y6)</f>
        <v>John &amp; Jane Doe</v>
      </c>
      <c r="U1" s="176"/>
      <c r="V1" s="176"/>
      <c r="W1" s="176"/>
      <c r="X1" s="176"/>
      <c r="Y1" s="176"/>
      <c r="Z1" s="176"/>
      <c r="AA1" s="176"/>
      <c r="AB1" s="176"/>
      <c r="AC1" s="176"/>
      <c r="AD1" s="176"/>
      <c r="AE1" s="176"/>
      <c r="AF1" s="176"/>
      <c r="AG1" s="176"/>
      <c r="AP1" s="189" t="s">
        <v>308</v>
      </c>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row>
    <row r="2" spans="4:75" ht="15.75" customHeight="1" x14ac:dyDescent="0.2">
      <c r="E2" s="2"/>
      <c r="F2" s="2" t="s">
        <v>32</v>
      </c>
      <c r="G2" s="2"/>
      <c r="H2" s="2"/>
      <c r="I2" s="2"/>
      <c r="J2" s="2"/>
      <c r="K2" s="2"/>
      <c r="L2" s="2"/>
      <c r="M2" s="2"/>
      <c r="N2" s="2"/>
      <c r="O2" s="2"/>
      <c r="P2" s="2"/>
      <c r="Q2" s="2"/>
      <c r="R2" s="2"/>
      <c r="S2" s="2"/>
      <c r="T2" s="176" t="str">
        <f>IF('ES Calculator'!Y7="","",'ES Calculator'!Y7)</f>
        <v>123-45-7896</v>
      </c>
      <c r="U2" s="176"/>
      <c r="V2" s="176"/>
      <c r="W2" s="176"/>
      <c r="X2" s="176"/>
      <c r="Y2" s="176"/>
      <c r="Z2" s="176"/>
      <c r="AA2" s="176"/>
      <c r="AB2" s="176"/>
      <c r="AC2" s="176"/>
      <c r="AD2" s="176"/>
      <c r="AE2" s="176"/>
      <c r="AF2" s="176"/>
      <c r="AG2" s="176"/>
      <c r="AH2" s="2"/>
      <c r="AI2" s="2"/>
      <c r="AJ2" s="2"/>
      <c r="AK2" s="2"/>
      <c r="AL2" s="2"/>
      <c r="AM2" s="2"/>
      <c r="AN2" s="2"/>
      <c r="AO2" s="2"/>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row>
    <row r="3" spans="4:75" ht="15.75" customHeight="1" x14ac:dyDescent="0.2">
      <c r="E3" s="2"/>
      <c r="F3" s="2" t="s">
        <v>33</v>
      </c>
      <c r="G3" s="2"/>
      <c r="H3" s="2"/>
      <c r="I3" s="2"/>
      <c r="J3" s="2"/>
      <c r="K3" s="2"/>
      <c r="L3" s="2"/>
      <c r="M3" s="2"/>
      <c r="N3" s="2"/>
      <c r="O3" s="2"/>
      <c r="P3" s="2"/>
      <c r="Q3" s="2"/>
      <c r="R3" s="2"/>
      <c r="S3" s="2"/>
      <c r="T3" s="176">
        <f>IF('ES Calculator'!Y8="","",'ES Calculator'!Y8)</f>
        <v>43172</v>
      </c>
      <c r="U3" s="176"/>
      <c r="V3" s="176"/>
      <c r="W3" s="176"/>
      <c r="X3" s="176"/>
      <c r="Y3" s="176"/>
      <c r="Z3" s="176"/>
      <c r="AA3" s="176"/>
      <c r="AB3" s="176"/>
      <c r="AC3" s="176"/>
      <c r="AD3" s="176"/>
      <c r="AE3" s="176"/>
      <c r="AF3" s="176"/>
      <c r="AG3" s="176"/>
      <c r="AH3" s="2"/>
      <c r="AI3" s="2"/>
      <c r="AJ3" s="2"/>
      <c r="AK3" s="2"/>
      <c r="AL3" s="2"/>
      <c r="AM3" s="2"/>
      <c r="AN3" s="2"/>
      <c r="AO3" s="2"/>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row>
    <row r="4" spans="4:75" ht="15.75" thickBot="1" x14ac:dyDescent="0.25">
      <c r="E4" s="2"/>
      <c r="F4" s="5" t="s">
        <v>34</v>
      </c>
      <c r="G4" s="5"/>
      <c r="H4" s="5"/>
      <c r="I4" s="5"/>
      <c r="J4" s="5"/>
      <c r="K4" s="5"/>
      <c r="L4" s="5"/>
      <c r="M4" s="5"/>
      <c r="N4" s="5"/>
      <c r="O4" s="5"/>
      <c r="P4" s="5"/>
      <c r="Q4" s="5"/>
      <c r="R4" s="5"/>
      <c r="S4" s="5"/>
      <c r="T4" s="177" t="str">
        <f>IF('ES Calculator'!Y9="","",'ES Calculator'!Y9)</f>
        <v/>
      </c>
      <c r="U4" s="177"/>
      <c r="V4" s="177"/>
      <c r="W4" s="177"/>
      <c r="X4" s="177"/>
      <c r="Y4" s="177"/>
      <c r="Z4" s="177"/>
      <c r="AA4" s="177"/>
      <c r="AB4" s="177"/>
      <c r="AC4" s="177"/>
      <c r="AD4" s="177"/>
      <c r="AE4" s="177"/>
      <c r="AF4" s="177"/>
      <c r="AG4" s="177"/>
      <c r="AH4" s="2"/>
      <c r="AI4" s="2"/>
      <c r="AJ4" s="2"/>
      <c r="AK4" s="2"/>
      <c r="AL4" s="2"/>
      <c r="AM4" s="2"/>
      <c r="AN4" s="2"/>
      <c r="AO4" s="2"/>
      <c r="AP4" s="2"/>
      <c r="AQ4" s="2"/>
      <c r="AR4" s="2"/>
      <c r="AS4" s="2"/>
      <c r="AT4" s="2"/>
      <c r="AU4" s="2"/>
      <c r="AV4" s="2"/>
    </row>
    <row r="5" spans="4:75" ht="15" x14ac:dyDescent="0.2">
      <c r="E5" s="2"/>
      <c r="F5" s="2" t="s">
        <v>27</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4:75" ht="15" x14ac:dyDescent="0.2">
      <c r="E6" s="2"/>
      <c r="F6" s="2" t="s">
        <v>24</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4:75" ht="15" x14ac:dyDescent="0.2">
      <c r="E7" s="2"/>
      <c r="F7" s="2" t="s">
        <v>276</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4:75" ht="15.75" x14ac:dyDescent="0.25">
      <c r="E8" s="2"/>
      <c r="F8" s="2"/>
      <c r="G8" s="2"/>
      <c r="H8" s="178" t="str">
        <f>"TAX YEAR " &amp;'Formulas and Values'!P4</f>
        <v>TAX YEAR 2017</v>
      </c>
      <c r="I8" s="178"/>
      <c r="J8" s="178"/>
      <c r="K8" s="178"/>
      <c r="L8" s="178"/>
      <c r="M8" s="178"/>
      <c r="N8" s="178"/>
      <c r="O8" s="178"/>
      <c r="P8" s="178"/>
      <c r="Q8" s="178"/>
      <c r="R8" s="178"/>
      <c r="S8" s="178"/>
      <c r="T8" s="178"/>
      <c r="U8" s="178"/>
      <c r="V8" s="178"/>
      <c r="W8" s="178"/>
      <c r="X8" s="178"/>
      <c r="Y8" s="178"/>
      <c r="Z8" s="178"/>
      <c r="AA8" s="178"/>
      <c r="AB8" s="178"/>
      <c r="AC8" s="178"/>
      <c r="AD8" s="2"/>
      <c r="AE8" s="2"/>
      <c r="AF8" s="2"/>
      <c r="AG8" s="2"/>
      <c r="AH8" s="2"/>
      <c r="AI8" s="2"/>
      <c r="AJ8" s="2"/>
      <c r="AK8" s="2"/>
      <c r="AL8" s="2"/>
      <c r="AM8" s="2"/>
      <c r="AN8" s="2"/>
      <c r="AO8" s="2"/>
      <c r="AP8" s="2"/>
      <c r="AQ8" s="2"/>
      <c r="AR8" s="2"/>
      <c r="AS8" s="2"/>
      <c r="AT8" s="2"/>
      <c r="AU8" s="2"/>
      <c r="AV8" s="2"/>
    </row>
    <row r="9" spans="4:75" ht="15" x14ac:dyDescent="0.2">
      <c r="E9" s="2"/>
      <c r="F9" s="2" t="str">
        <f>"Single - " &amp; TEXT('Formulas and Values'!P72,"$#,###.##")</f>
        <v>Single - $261,500.</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4:75" ht="15" x14ac:dyDescent="0.2">
      <c r="E10" s="2"/>
      <c r="F10" s="2" t="str">
        <f>"Married Joint or Qualifying Widow - " &amp; TEXT('Formulas and Values'!P73,"$#,###.##")</f>
        <v>Married Joint or Qualifying Widow - $313,800.</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4:75" ht="15" x14ac:dyDescent="0.2">
      <c r="E11" s="2"/>
      <c r="F11" s="2" t="str">
        <f>"Married filing Separately - " &amp; TEXT('Formulas and Values'!P74,"$#,###.##")</f>
        <v>Married filing Separately - $156,900.</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4:75" ht="15" x14ac:dyDescent="0.2">
      <c r="D12" s="2"/>
      <c r="E12" s="2"/>
      <c r="F12" s="2" t="str">
        <f>"Head of household - " &amp; TEXT('Formulas and Values'!P75, "$#,###.##")</f>
        <v>Head of household - $287,650.</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4:75" ht="15" x14ac:dyDescent="0.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4:75" ht="15" x14ac:dyDescent="0.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4:75" ht="15" x14ac:dyDescent="0.2">
      <c r="D15" s="2">
        <v>1</v>
      </c>
      <c r="E15" s="2"/>
      <c r="F15" s="2" t="str">
        <f>"Multiply " &amp; TEXT('Formulas and Values'!P8,"$#,###") &amp; " times number of exemptions."</f>
        <v>Multiply $4,050 times number of exemptions.</v>
      </c>
      <c r="G15" s="2"/>
      <c r="H15" s="2"/>
      <c r="I15" s="2"/>
      <c r="J15" s="2"/>
      <c r="K15" s="2"/>
      <c r="L15" s="2"/>
      <c r="M15" s="2"/>
      <c r="N15" s="2"/>
      <c r="O15" s="2"/>
      <c r="P15" s="2"/>
      <c r="Q15" s="2"/>
      <c r="R15" s="2"/>
      <c r="S15" s="2"/>
      <c r="T15" s="2"/>
      <c r="U15" s="2"/>
      <c r="V15" s="2"/>
      <c r="W15" s="2"/>
      <c r="X15" s="2"/>
      <c r="Y15" s="2"/>
      <c r="Z15" s="2"/>
      <c r="AA15" s="2"/>
      <c r="AB15" s="2"/>
      <c r="AC15" s="2"/>
      <c r="AD15" s="2"/>
      <c r="AE15" s="2"/>
      <c r="AF15" s="12"/>
      <c r="AG15" s="13"/>
      <c r="AH15" s="13"/>
      <c r="AI15" s="29"/>
      <c r="AJ15" s="29"/>
      <c r="AK15" s="179">
        <f>'Formulas and Values'!P8*('ES Calculator'!AJ30+'ES Calculator'!AJ31)</f>
        <v>4050</v>
      </c>
      <c r="AL15" s="179"/>
      <c r="AM15" s="179"/>
      <c r="AN15" s="179"/>
      <c r="AO15" s="179"/>
      <c r="AP15" s="179"/>
      <c r="AQ15" s="179"/>
      <c r="AR15" s="179"/>
      <c r="AS15" s="179"/>
      <c r="AT15" s="179"/>
      <c r="AU15" s="2"/>
      <c r="AV15" s="2"/>
    </row>
    <row r="16" spans="4:75" ht="15" x14ac:dyDescent="0.2">
      <c r="D16" s="2">
        <v>2</v>
      </c>
      <c r="E16" s="2"/>
      <c r="F16" s="2" t="s">
        <v>25</v>
      </c>
      <c r="G16" s="2"/>
      <c r="H16" s="2"/>
      <c r="I16" s="2"/>
      <c r="J16" s="2"/>
      <c r="K16" s="2"/>
      <c r="L16" s="2"/>
      <c r="M16" s="2"/>
      <c r="N16" s="2"/>
      <c r="O16" s="2"/>
      <c r="P16" s="2"/>
      <c r="Q16" s="2"/>
      <c r="R16" s="2"/>
      <c r="S16" s="2"/>
      <c r="T16" s="2"/>
      <c r="U16" s="2"/>
      <c r="V16" s="2"/>
      <c r="W16" s="2"/>
      <c r="X16" s="2"/>
      <c r="Y16" s="2"/>
      <c r="Z16" s="2"/>
      <c r="AA16" s="2"/>
      <c r="AB16" s="2"/>
      <c r="AC16" s="2"/>
      <c r="AD16" s="2"/>
      <c r="AE16" s="2"/>
      <c r="AF16" s="2"/>
      <c r="AG16" s="11"/>
      <c r="AH16" s="11"/>
      <c r="AI16" s="11"/>
      <c r="AJ16" s="11"/>
      <c r="AK16" s="185">
        <f>'ES Calculator'!AJ43</f>
        <v>53761.135000000002</v>
      </c>
      <c r="AL16" s="185"/>
      <c r="AM16" s="185"/>
      <c r="AN16" s="185"/>
      <c r="AO16" s="185"/>
      <c r="AP16" s="185"/>
      <c r="AQ16" s="185"/>
      <c r="AR16" s="185"/>
      <c r="AS16" s="185"/>
      <c r="AT16" s="185"/>
      <c r="AU16" s="2"/>
      <c r="AV16" s="2"/>
    </row>
    <row r="17" spans="4:48" ht="15" x14ac:dyDescent="0.2">
      <c r="D17" s="2">
        <v>3</v>
      </c>
      <c r="E17" s="2"/>
      <c r="F17" s="2" t="s">
        <v>26</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186">
        <f>IF('ES Calculator'!BG24=TRUE,'Formulas and Values'!P72, IF('ES Calculator'!BG27=TRUE,'Formulas and Values'!P73,IF('ES Calculator'!BI24=TRUE,'Formulas and Values'!P75,IF('ES Calculator'!BI27=TRUE,'Formulas and Values'!P74,0))))</f>
        <v>0</v>
      </c>
      <c r="AL17" s="186"/>
      <c r="AM17" s="186"/>
      <c r="AN17" s="186"/>
      <c r="AO17" s="186"/>
      <c r="AP17" s="186"/>
      <c r="AQ17" s="186"/>
      <c r="AR17" s="186"/>
      <c r="AS17" s="186"/>
      <c r="AT17" s="186"/>
      <c r="AU17" s="2"/>
      <c r="AV17" s="2"/>
    </row>
    <row r="18" spans="4:48" ht="15" x14ac:dyDescent="0.2">
      <c r="D18" s="2">
        <v>4</v>
      </c>
      <c r="E18" s="2"/>
      <c r="F18" s="2" t="s">
        <v>45</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185">
        <f>IF(AK17&gt;AK16, 0,AK16-AK17)</f>
        <v>53761.135000000002</v>
      </c>
      <c r="AL18" s="187"/>
      <c r="AM18" s="187"/>
      <c r="AN18" s="187"/>
      <c r="AO18" s="187"/>
      <c r="AP18" s="187"/>
      <c r="AQ18" s="187"/>
      <c r="AR18" s="187"/>
      <c r="AS18" s="187"/>
      <c r="AT18" s="187"/>
      <c r="AU18" s="2"/>
      <c r="AV18" s="2"/>
    </row>
    <row r="19" spans="4:48" ht="15" customHeight="1" x14ac:dyDescent="0.2">
      <c r="D19" s="2">
        <v>5</v>
      </c>
      <c r="E19" s="2"/>
      <c r="F19" s="173" t="str">
        <f>"Divide line 4 by " &amp; TEXT('Formulas and Values'!P77, "$#,##0") &amp; " (or " &amp; TEXT('Formulas and Values'!P78, "$#,##0") &amp; " if Married / Separate).  Enter the result as a decimal."</f>
        <v>Divide line 4 by $125,000 (or $62,500 if Married / Separate).  Enter the result as a decimal.</v>
      </c>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2"/>
      <c r="AK19" s="174">
        <f>IF('ES Calculator'!BI27=TRUE,AK18/'Formulas and Values'!P78, AK18/'Formulas and Values'!P77)</f>
        <v>0.43008908000000001</v>
      </c>
      <c r="AL19" s="174"/>
      <c r="AM19" s="174"/>
      <c r="AN19" s="174"/>
      <c r="AO19" s="174"/>
      <c r="AP19" s="174"/>
      <c r="AQ19" s="174"/>
      <c r="AR19" s="174"/>
      <c r="AS19" s="174"/>
      <c r="AT19" s="174"/>
      <c r="AU19" s="2"/>
      <c r="AV19" s="2"/>
    </row>
    <row r="20" spans="4:48" ht="15" x14ac:dyDescent="0.2">
      <c r="D20" s="2"/>
      <c r="E20" s="2"/>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2"/>
      <c r="AK20" s="175"/>
      <c r="AL20" s="175"/>
      <c r="AM20" s="175"/>
      <c r="AN20" s="175"/>
      <c r="AO20" s="175"/>
      <c r="AP20" s="175"/>
      <c r="AQ20" s="175"/>
      <c r="AR20" s="175"/>
      <c r="AS20" s="175"/>
      <c r="AT20" s="175"/>
      <c r="AU20" s="2"/>
      <c r="AV20" s="2"/>
    </row>
    <row r="21" spans="4:48" ht="15" hidden="1" x14ac:dyDescent="0.2">
      <c r="D21" s="2"/>
      <c r="E21" s="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2"/>
      <c r="AK21" s="112"/>
      <c r="AL21" s="112"/>
      <c r="AM21" s="112"/>
      <c r="AN21" s="112"/>
      <c r="AO21" s="112"/>
      <c r="AP21" s="112"/>
      <c r="AQ21" s="112"/>
      <c r="AR21" s="112"/>
      <c r="AS21" s="112"/>
      <c r="AT21" s="112"/>
      <c r="AU21" s="2"/>
      <c r="AV21" s="2"/>
    </row>
    <row r="22" spans="4:48" ht="18" hidden="1" customHeight="1" x14ac:dyDescent="0.2">
      <c r="D22" s="2"/>
      <c r="E22" s="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2"/>
      <c r="AK22" s="112"/>
      <c r="AL22" s="112"/>
      <c r="AM22" s="112"/>
      <c r="AN22" s="112"/>
      <c r="AO22" s="112"/>
      <c r="AP22" s="112"/>
      <c r="AQ22" s="112"/>
      <c r="AR22" s="112"/>
      <c r="AS22" s="112"/>
      <c r="AT22" s="112"/>
      <c r="AU22" s="2"/>
      <c r="AV22" s="2"/>
    </row>
    <row r="23" spans="4:48" ht="15" hidden="1" x14ac:dyDescent="0.2">
      <c r="D23" s="2"/>
      <c r="E23" s="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2"/>
      <c r="AK23" s="112"/>
      <c r="AL23" s="112"/>
      <c r="AM23" s="112"/>
      <c r="AN23" s="112"/>
      <c r="AO23" s="112"/>
      <c r="AP23" s="112"/>
      <c r="AQ23" s="112"/>
      <c r="AR23" s="112"/>
      <c r="AS23" s="112"/>
      <c r="AT23" s="112"/>
      <c r="AU23" s="2"/>
      <c r="AV23" s="2"/>
    </row>
    <row r="24" spans="4:48" ht="15" hidden="1" x14ac:dyDescent="0.2">
      <c r="D24" s="2"/>
      <c r="E24" s="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2"/>
      <c r="AK24" s="112"/>
      <c r="AL24" s="112"/>
      <c r="AM24" s="112"/>
      <c r="AN24" s="112"/>
      <c r="AO24" s="112"/>
      <c r="AP24" s="112"/>
      <c r="AQ24" s="112"/>
      <c r="AR24" s="112"/>
      <c r="AS24" s="112"/>
      <c r="AT24" s="112"/>
      <c r="AU24" s="2"/>
      <c r="AV24" s="2"/>
    </row>
    <row r="25" spans="4:48" ht="15" x14ac:dyDescent="0.2">
      <c r="D25" s="2">
        <v>6</v>
      </c>
      <c r="E25" s="2"/>
      <c r="F25" s="2" t="s">
        <v>300</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180">
        <f>ROUNDUP(AK15*AK19,0)</f>
        <v>1742</v>
      </c>
      <c r="AL25" s="180"/>
      <c r="AM25" s="180"/>
      <c r="AN25" s="180"/>
      <c r="AO25" s="180"/>
      <c r="AP25" s="180"/>
      <c r="AQ25" s="180"/>
      <c r="AR25" s="180"/>
      <c r="AS25" s="180"/>
      <c r="AT25" s="180"/>
      <c r="AU25" s="2"/>
      <c r="AV25" s="2"/>
    </row>
    <row r="26" spans="4:48" ht="15.75" thickBot="1" x14ac:dyDescent="0.25">
      <c r="D26" s="2">
        <v>7</v>
      </c>
      <c r="E26" s="2"/>
      <c r="F26" s="2" t="s">
        <v>301</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181">
        <f>AK15-AK25</f>
        <v>2308</v>
      </c>
      <c r="AL26" s="181"/>
      <c r="AM26" s="181"/>
      <c r="AN26" s="181"/>
      <c r="AO26" s="181"/>
      <c r="AP26" s="181"/>
      <c r="AQ26" s="181"/>
      <c r="AR26" s="181"/>
      <c r="AS26" s="181"/>
      <c r="AT26" s="181"/>
      <c r="AU26" s="2"/>
      <c r="AV26" s="2"/>
    </row>
    <row r="27" spans="4:48" ht="15.75" thickTop="1" x14ac:dyDescent="0.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182"/>
      <c r="AL27" s="182"/>
      <c r="AM27" s="182"/>
      <c r="AN27" s="182"/>
      <c r="AO27" s="182"/>
      <c r="AP27" s="182"/>
      <c r="AQ27" s="182"/>
      <c r="AR27" s="182"/>
      <c r="AS27" s="182"/>
      <c r="AT27" s="182"/>
      <c r="AU27" s="2"/>
      <c r="AV27" s="2"/>
    </row>
    <row r="28" spans="4:48" ht="15" x14ac:dyDescent="0.2">
      <c r="D28" s="2"/>
      <c r="E28" s="2" t="s">
        <v>28</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183"/>
      <c r="AL28" s="184"/>
      <c r="AM28" s="184"/>
      <c r="AN28" s="184"/>
      <c r="AO28" s="184"/>
      <c r="AP28" s="184"/>
      <c r="AQ28" s="184"/>
      <c r="AR28" s="184"/>
      <c r="AS28" s="184"/>
      <c r="AT28" s="184"/>
      <c r="AU28" s="2"/>
      <c r="AV28" s="2"/>
    </row>
    <row r="29" spans="4:48" ht="15" x14ac:dyDescent="0.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4:48" ht="15" x14ac:dyDescent="0.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4:48" ht="15" x14ac:dyDescent="0.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4:48" ht="15" x14ac:dyDescent="0.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4:48" ht="15" x14ac:dyDescent="0.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4:48" ht="15" x14ac:dyDescent="0.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4:48" ht="15" x14ac:dyDescent="0.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4:48" ht="15" x14ac:dyDescent="0.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4:48" ht="15" x14ac:dyDescent="0.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4:48" ht="15" x14ac:dyDescent="0.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4:48" ht="15" hidden="1" x14ac:dyDescent="0.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4:48" ht="15" hidden="1" x14ac:dyDescent="0.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4:48" ht="15" hidden="1" x14ac:dyDescent="0.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4:48" ht="15" hidden="1" x14ac:dyDescent="0.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4:48" ht="15" hidden="1" x14ac:dyDescent="0.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4:48" ht="15" hidden="1" x14ac:dyDescent="0.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4:48" ht="15" hidden="1" x14ac:dyDescent="0.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4:48" ht="15" hidden="1" x14ac:dyDescent="0.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4:48" x14ac:dyDescent="0.2"/>
    <row r="48" spans="4:48" x14ac:dyDescent="0.2"/>
    <row r="49" x14ac:dyDescent="0.2"/>
    <row r="50" x14ac:dyDescent="0.2"/>
    <row r="51" x14ac:dyDescent="0.2"/>
    <row r="52" x14ac:dyDescent="0.2"/>
    <row r="53" x14ac:dyDescent="0.2"/>
    <row r="54" x14ac:dyDescent="0.2"/>
    <row r="55" x14ac:dyDescent="0.2"/>
  </sheetData>
  <sheetProtection algorithmName="SHA-512" hashValue="xPPVXoyu09Mb13YgY3PQpGW+dOu7RtJUhkEFAL8/FTh5E0Ux3C7m1qdLH+YjUnrcRP7KqdLifBUl8QR0oJRHlg==" saltValue="9TBIHO8F2JuT7uMQn3H3gA==" spinCount="100000" sheet="1" objects="1" scenarios="1" selectLockedCells="1"/>
  <mergeCells count="17">
    <mergeCell ref="AK26:AT26"/>
    <mergeCell ref="AK27:AT27"/>
    <mergeCell ref="AK28:AT28"/>
    <mergeCell ref="AK16:AT16"/>
    <mergeCell ref="AK17:AT17"/>
    <mergeCell ref="AK18:AT18"/>
    <mergeCell ref="AK20:AT20"/>
    <mergeCell ref="AK19:AT19"/>
    <mergeCell ref="AK25:AT25"/>
    <mergeCell ref="AK15:AT15"/>
    <mergeCell ref="F19:AI20"/>
    <mergeCell ref="T1:AG1"/>
    <mergeCell ref="T2:AG2"/>
    <mergeCell ref="T3:AG3"/>
    <mergeCell ref="T4:AG4"/>
    <mergeCell ref="H8:AC8"/>
    <mergeCell ref="AP1:BW3"/>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D1:DF47"/>
  <sheetViews>
    <sheetView showGridLines="0" workbookViewId="0">
      <selection activeCell="BF10" sqref="BF10"/>
    </sheetView>
  </sheetViews>
  <sheetFormatPr defaultColWidth="0" defaultRowHeight="12.75" zeroHeight="1" x14ac:dyDescent="0.2"/>
  <cols>
    <col min="1" max="3" width="1.7109375" customWidth="1"/>
    <col min="4" max="4" width="3.85546875" customWidth="1"/>
    <col min="5" max="33" width="1.7109375" customWidth="1"/>
    <col min="34" max="34" width="3.5703125" customWidth="1"/>
    <col min="35" max="35" width="1.7109375" customWidth="1"/>
    <col min="36" max="36" width="5.140625" customWidth="1"/>
    <col min="37" max="84" width="1.7109375" customWidth="1"/>
    <col min="85" max="110" width="1.7109375" hidden="1" customWidth="1"/>
  </cols>
  <sheetData>
    <row r="1" spans="4:62" ht="15" x14ac:dyDescent="0.2">
      <c r="F1" s="2" t="s">
        <v>31</v>
      </c>
      <c r="G1" s="2"/>
      <c r="T1" s="176" t="str">
        <f>IF('ES Calculator'!Y6="","",'ES Calculator'!Y6)</f>
        <v>John &amp; Jane Doe</v>
      </c>
      <c r="U1" s="176"/>
      <c r="V1" s="176"/>
      <c r="W1" s="176"/>
      <c r="X1" s="176"/>
      <c r="Y1" s="176"/>
      <c r="Z1" s="176"/>
      <c r="AA1" s="176"/>
      <c r="AB1" s="176"/>
      <c r="AC1" s="176"/>
      <c r="AD1" s="176"/>
      <c r="AE1" s="176"/>
      <c r="AF1" s="176"/>
      <c r="AG1" s="176"/>
    </row>
    <row r="2" spans="4:62" ht="15" x14ac:dyDescent="0.2">
      <c r="E2" s="2"/>
      <c r="F2" s="2" t="s">
        <v>32</v>
      </c>
      <c r="G2" s="2"/>
      <c r="H2" s="2"/>
      <c r="I2" s="2"/>
      <c r="J2" s="2"/>
      <c r="K2" s="2"/>
      <c r="L2" s="2"/>
      <c r="M2" s="2"/>
      <c r="N2" s="2"/>
      <c r="O2" s="2"/>
      <c r="P2" s="2"/>
      <c r="Q2" s="2"/>
      <c r="R2" s="2"/>
      <c r="S2" s="2"/>
      <c r="T2" s="176" t="str">
        <f>IF('ES Calculator'!Y7="","",'ES Calculator'!Y7)</f>
        <v>123-45-7896</v>
      </c>
      <c r="U2" s="176"/>
      <c r="V2" s="176"/>
      <c r="W2" s="176"/>
      <c r="X2" s="176"/>
      <c r="Y2" s="176"/>
      <c r="Z2" s="176"/>
      <c r="AA2" s="176"/>
      <c r="AB2" s="176"/>
      <c r="AC2" s="176"/>
      <c r="AD2" s="176"/>
      <c r="AE2" s="176"/>
      <c r="AF2" s="176"/>
      <c r="AG2" s="176"/>
      <c r="AH2" s="2"/>
      <c r="AI2" s="2"/>
      <c r="AJ2" s="2"/>
      <c r="AK2" s="2"/>
      <c r="AL2" s="2"/>
      <c r="AM2" s="2"/>
      <c r="AN2" s="2"/>
      <c r="AO2" s="2"/>
      <c r="AP2" s="2"/>
      <c r="AQ2" s="2"/>
      <c r="AR2" s="2"/>
      <c r="AS2" s="2"/>
      <c r="AT2" s="2"/>
      <c r="AU2" s="2"/>
      <c r="AV2" s="2"/>
    </row>
    <row r="3" spans="4:62" ht="15" x14ac:dyDescent="0.2">
      <c r="E3" s="2"/>
      <c r="F3" s="2" t="s">
        <v>33</v>
      </c>
      <c r="G3" s="2"/>
      <c r="H3" s="2"/>
      <c r="I3" s="2"/>
      <c r="J3" s="2"/>
      <c r="K3" s="2"/>
      <c r="L3" s="2"/>
      <c r="M3" s="2"/>
      <c r="N3" s="2"/>
      <c r="O3" s="2"/>
      <c r="P3" s="2"/>
      <c r="Q3" s="2"/>
      <c r="R3" s="2"/>
      <c r="S3" s="2"/>
      <c r="T3" s="176">
        <f>IF('ES Calculator'!Y8="","",'ES Calculator'!Y8)</f>
        <v>43172</v>
      </c>
      <c r="U3" s="176"/>
      <c r="V3" s="176"/>
      <c r="W3" s="176"/>
      <c r="X3" s="176"/>
      <c r="Y3" s="176"/>
      <c r="Z3" s="176"/>
      <c r="AA3" s="176"/>
      <c r="AB3" s="176"/>
      <c r="AC3" s="176"/>
      <c r="AD3" s="176"/>
      <c r="AE3" s="176"/>
      <c r="AF3" s="176"/>
      <c r="AG3" s="176"/>
      <c r="AH3" s="2"/>
      <c r="AI3" s="2"/>
      <c r="AJ3" s="2"/>
      <c r="AK3" s="2"/>
      <c r="AL3" s="2"/>
      <c r="AM3" s="2"/>
      <c r="AN3" s="2"/>
      <c r="AO3" s="2"/>
      <c r="AP3" s="2"/>
      <c r="AQ3" s="2"/>
      <c r="AR3" s="2"/>
      <c r="AS3" s="2"/>
      <c r="AT3" s="2"/>
      <c r="AU3" s="2"/>
      <c r="AV3" s="2"/>
    </row>
    <row r="4" spans="4:62" ht="15.75" thickBot="1" x14ac:dyDescent="0.25">
      <c r="E4" s="2"/>
      <c r="F4" s="5" t="s">
        <v>34</v>
      </c>
      <c r="G4" s="5"/>
      <c r="H4" s="5"/>
      <c r="I4" s="5"/>
      <c r="J4" s="5"/>
      <c r="K4" s="5"/>
      <c r="L4" s="5"/>
      <c r="M4" s="5"/>
      <c r="N4" s="5"/>
      <c r="O4" s="5"/>
      <c r="P4" s="5"/>
      <c r="Q4" s="5"/>
      <c r="R4" s="5"/>
      <c r="S4" s="5"/>
      <c r="T4" s="177" t="str">
        <f>IF('ES Calculator'!Y9="","",'ES Calculator'!Y9)</f>
        <v/>
      </c>
      <c r="U4" s="177"/>
      <c r="V4" s="177"/>
      <c r="W4" s="177"/>
      <c r="X4" s="177"/>
      <c r="Y4" s="177"/>
      <c r="Z4" s="177"/>
      <c r="AA4" s="177"/>
      <c r="AB4" s="177"/>
      <c r="AC4" s="177"/>
      <c r="AD4" s="177"/>
      <c r="AE4" s="177"/>
      <c r="AF4" s="177"/>
      <c r="AG4" s="177"/>
      <c r="AH4" s="2"/>
      <c r="AI4" s="2"/>
      <c r="AJ4" s="2"/>
      <c r="AK4" s="2"/>
      <c r="AL4" s="2"/>
      <c r="AM4" s="2"/>
      <c r="AN4" s="2"/>
      <c r="AO4" s="2"/>
      <c r="AP4" s="2"/>
      <c r="AQ4" s="2"/>
      <c r="AR4" s="2"/>
      <c r="AS4" s="2"/>
      <c r="AT4" s="2"/>
      <c r="AU4" s="2"/>
      <c r="AV4" s="2"/>
    </row>
    <row r="5" spans="4:62" ht="15" x14ac:dyDescent="0.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198"/>
      <c r="AV5" s="198"/>
      <c r="AW5" s="198"/>
      <c r="AX5" s="198"/>
      <c r="AY5" s="198"/>
      <c r="AZ5" s="198"/>
      <c r="BA5" s="198"/>
      <c r="BB5" s="198"/>
      <c r="BC5" s="198"/>
      <c r="BD5" s="198"/>
      <c r="BE5" s="198"/>
      <c r="BF5" s="198"/>
      <c r="BG5" s="198"/>
      <c r="BH5" s="198"/>
      <c r="BI5" s="198"/>
      <c r="BJ5" s="198"/>
    </row>
    <row r="6" spans="4:62" ht="15" x14ac:dyDescent="0.2">
      <c r="E6" s="2"/>
      <c r="F6" s="2" t="s">
        <v>218</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4:62" ht="15" x14ac:dyDescent="0.2">
      <c r="E7" s="2"/>
      <c r="F7" s="2" t="s">
        <v>219</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4:62" ht="15.75" x14ac:dyDescent="0.25">
      <c r="E8" s="2"/>
      <c r="F8" s="2"/>
      <c r="G8" s="2"/>
      <c r="H8" s="37"/>
      <c r="I8" s="37"/>
      <c r="J8" s="37"/>
      <c r="K8" s="37"/>
      <c r="L8" s="37"/>
      <c r="M8" s="37"/>
      <c r="N8" s="37"/>
      <c r="O8" s="37"/>
      <c r="P8" s="37"/>
      <c r="Q8" s="37"/>
      <c r="R8" s="37"/>
      <c r="S8" s="37"/>
      <c r="T8" s="37"/>
      <c r="U8" s="37"/>
      <c r="V8" s="37"/>
      <c r="W8" s="37"/>
      <c r="X8" s="37"/>
      <c r="Y8" s="37"/>
      <c r="Z8" s="37"/>
      <c r="AA8" s="37"/>
      <c r="AB8" s="37"/>
      <c r="AC8" s="37"/>
      <c r="AD8" s="2"/>
      <c r="AE8" s="2"/>
      <c r="AF8" s="2"/>
      <c r="AG8" s="2"/>
      <c r="AH8" s="2"/>
      <c r="AI8" s="2"/>
      <c r="AJ8" s="2"/>
      <c r="AK8" s="2"/>
      <c r="AL8" s="2"/>
      <c r="AM8" s="2"/>
      <c r="AN8" s="2"/>
      <c r="AO8" s="2"/>
      <c r="AP8" s="2"/>
      <c r="AQ8" s="2"/>
      <c r="AR8" s="2"/>
      <c r="AS8" s="2"/>
      <c r="AT8" s="2"/>
      <c r="AU8" s="2"/>
      <c r="AV8" s="2"/>
    </row>
    <row r="9" spans="4:62" ht="15" x14ac:dyDescent="0.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4:62" ht="15" x14ac:dyDescent="0.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4:62" ht="15" x14ac:dyDescent="0.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4:62" ht="15" x14ac:dyDescent="0.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4:62" ht="15" x14ac:dyDescent="0.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4:62" ht="15" x14ac:dyDescent="0.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4:62" ht="15" x14ac:dyDescent="0.2">
      <c r="D15" s="2" t="s">
        <v>184</v>
      </c>
      <c r="E15" s="2"/>
      <c r="F15" s="2" t="s">
        <v>181</v>
      </c>
      <c r="G15" s="2"/>
      <c r="H15" s="2"/>
      <c r="I15" s="2"/>
      <c r="J15" s="2"/>
      <c r="K15" s="2"/>
      <c r="L15" s="2"/>
      <c r="M15" s="2"/>
      <c r="N15" s="2"/>
      <c r="O15" s="2"/>
      <c r="P15" s="2"/>
      <c r="Q15" s="2"/>
      <c r="R15" s="2"/>
      <c r="S15" s="2"/>
      <c r="T15" s="2"/>
      <c r="U15" s="2"/>
      <c r="V15" s="2"/>
      <c r="W15" s="2"/>
      <c r="X15" s="2"/>
      <c r="Y15" s="2"/>
      <c r="Z15" s="2"/>
      <c r="AA15" s="2"/>
      <c r="AB15" s="2"/>
      <c r="AC15" s="2"/>
      <c r="AD15" s="2"/>
      <c r="AE15" s="2"/>
      <c r="AF15" s="12"/>
      <c r="AG15" s="13"/>
      <c r="AH15" s="13"/>
      <c r="AI15" s="29"/>
      <c r="AJ15" s="29"/>
      <c r="AK15" s="179">
        <f>'ES Calculator'!AJ18</f>
        <v>60000</v>
      </c>
      <c r="AL15" s="179"/>
      <c r="AM15" s="179"/>
      <c r="AN15" s="179"/>
      <c r="AO15" s="179"/>
      <c r="AP15" s="179"/>
      <c r="AQ15" s="179"/>
      <c r="AR15" s="179"/>
      <c r="AS15" s="179"/>
      <c r="AT15" s="179"/>
      <c r="AU15" s="2"/>
      <c r="AV15" s="2"/>
    </row>
    <row r="16" spans="4:62" ht="15" x14ac:dyDescent="0.2">
      <c r="D16" s="2">
        <v>3</v>
      </c>
      <c r="E16" s="2"/>
      <c r="F16" s="44" t="str">
        <f>"Earnings Times " &amp; TEXT('Formulas and Values'!C57,"00.00%")</f>
        <v>Earnings Times 92.35%</v>
      </c>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5"/>
      <c r="AH16" s="45"/>
      <c r="AI16" s="45"/>
      <c r="AJ16" s="45"/>
      <c r="AK16" s="185">
        <f>AK15*'Formulas and Values'!C57</f>
        <v>55410</v>
      </c>
      <c r="AL16" s="185"/>
      <c r="AM16" s="185"/>
      <c r="AN16" s="185"/>
      <c r="AO16" s="185"/>
      <c r="AP16" s="185"/>
      <c r="AQ16" s="185"/>
      <c r="AR16" s="185"/>
      <c r="AS16" s="185"/>
      <c r="AT16" s="185"/>
      <c r="AU16" s="2"/>
      <c r="AV16" s="2"/>
    </row>
    <row r="17" spans="4:48" ht="15" x14ac:dyDescent="0.2">
      <c r="D17" s="2">
        <v>4</v>
      </c>
      <c r="E17" s="2"/>
      <c r="F17" s="44" t="str">
        <f>"Line 3 times " &amp; TEXT('Formulas and Values'!C61,"0.00%")</f>
        <v>Line 3 times 2.90%</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197">
        <f>AK16*'Formulas and Values'!C61</f>
        <v>1606.8899999999999</v>
      </c>
      <c r="AL17" s="197"/>
      <c r="AM17" s="197"/>
      <c r="AN17" s="197"/>
      <c r="AO17" s="197"/>
      <c r="AP17" s="197"/>
      <c r="AQ17" s="197"/>
      <c r="AR17" s="197"/>
      <c r="AS17" s="197"/>
      <c r="AT17" s="197"/>
      <c r="AU17" s="2"/>
      <c r="AV17" s="2"/>
    </row>
    <row r="18" spans="4:48" ht="15" x14ac:dyDescent="0.2">
      <c r="D18" s="2">
        <v>5</v>
      </c>
      <c r="E18" s="2"/>
      <c r="F18" s="44" t="s">
        <v>182</v>
      </c>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192">
        <f>'Formulas and Values'!C59</f>
        <v>137700</v>
      </c>
      <c r="AL18" s="193"/>
      <c r="AM18" s="193"/>
      <c r="AN18" s="193"/>
      <c r="AO18" s="193"/>
      <c r="AP18" s="193"/>
      <c r="AQ18" s="193"/>
      <c r="AR18" s="193"/>
      <c r="AS18" s="193"/>
      <c r="AT18" s="193"/>
      <c r="AU18" s="2"/>
      <c r="AV18" s="2"/>
    </row>
    <row r="19" spans="4:48" ht="15" x14ac:dyDescent="0.2">
      <c r="D19" s="2">
        <v>6</v>
      </c>
      <c r="E19" s="2"/>
      <c r="F19" s="44" t="s">
        <v>220</v>
      </c>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192">
        <f>'ES Calculator'!AJ38</f>
        <v>0</v>
      </c>
      <c r="AL19" s="193"/>
      <c r="AM19" s="193"/>
      <c r="AN19" s="193"/>
      <c r="AO19" s="193"/>
      <c r="AP19" s="193"/>
      <c r="AQ19" s="193"/>
      <c r="AR19" s="193"/>
      <c r="AS19" s="193"/>
      <c r="AT19" s="193"/>
      <c r="AU19" s="2"/>
      <c r="AV19" s="2"/>
    </row>
    <row r="20" spans="4:48" ht="15" x14ac:dyDescent="0.2">
      <c r="D20" s="2">
        <v>7</v>
      </c>
      <c r="E20" s="2"/>
      <c r="F20" s="44" t="s">
        <v>183</v>
      </c>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192">
        <f>AK18-AK19</f>
        <v>137700</v>
      </c>
      <c r="AL20" s="193"/>
      <c r="AM20" s="193"/>
      <c r="AN20" s="193"/>
      <c r="AO20" s="193"/>
      <c r="AP20" s="193"/>
      <c r="AQ20" s="193"/>
      <c r="AR20" s="193"/>
      <c r="AS20" s="193"/>
      <c r="AT20" s="193"/>
      <c r="AU20" s="2"/>
      <c r="AV20" s="2"/>
    </row>
    <row r="21" spans="4:48" ht="15" x14ac:dyDescent="0.2">
      <c r="D21" s="2">
        <v>8</v>
      </c>
      <c r="E21" s="2"/>
      <c r="F21" s="44" t="s">
        <v>185</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197">
        <f>MIN(AK16,AK20)</f>
        <v>55410</v>
      </c>
      <c r="AL21" s="197"/>
      <c r="AM21" s="197"/>
      <c r="AN21" s="197"/>
      <c r="AO21" s="197"/>
      <c r="AP21" s="197"/>
      <c r="AQ21" s="197"/>
      <c r="AR21" s="197"/>
      <c r="AS21" s="197"/>
      <c r="AT21" s="197"/>
      <c r="AU21" s="2"/>
      <c r="AV21" s="2"/>
    </row>
    <row r="22" spans="4:48" ht="15" x14ac:dyDescent="0.2">
      <c r="D22" s="2">
        <v>9</v>
      </c>
      <c r="E22" s="2"/>
      <c r="F22" s="44" t="s">
        <v>186</v>
      </c>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192">
        <f>AK21*10.4%</f>
        <v>5762.64</v>
      </c>
      <c r="AL22" s="192"/>
      <c r="AM22" s="192"/>
      <c r="AN22" s="192"/>
      <c r="AO22" s="192"/>
      <c r="AP22" s="192"/>
      <c r="AQ22" s="192"/>
      <c r="AR22" s="192"/>
      <c r="AS22" s="192"/>
      <c r="AT22" s="192"/>
      <c r="AU22" s="2"/>
      <c r="AV22" s="2"/>
    </row>
    <row r="23" spans="4:48" ht="15" x14ac:dyDescent="0.2">
      <c r="D23" s="2">
        <v>10</v>
      </c>
      <c r="E23" s="2"/>
      <c r="F23" s="44" t="s">
        <v>221</v>
      </c>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194">
        <f>AK17+AK22</f>
        <v>7369.5300000000007</v>
      </c>
      <c r="AL23" s="194"/>
      <c r="AM23" s="194"/>
      <c r="AN23" s="194"/>
      <c r="AO23" s="194"/>
      <c r="AP23" s="194"/>
      <c r="AQ23" s="194"/>
      <c r="AR23" s="194"/>
      <c r="AS23" s="194"/>
      <c r="AT23" s="194"/>
      <c r="AU23" s="2"/>
      <c r="AV23" s="2"/>
    </row>
    <row r="24" spans="4:48" ht="15" x14ac:dyDescent="0.2">
      <c r="D24" s="2">
        <v>11</v>
      </c>
      <c r="E24" s="2"/>
      <c r="F24" s="44" t="s">
        <v>187</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195">
        <f>AK17*50%</f>
        <v>803.44499999999994</v>
      </c>
      <c r="AL24" s="196"/>
      <c r="AM24" s="196"/>
      <c r="AN24" s="196"/>
      <c r="AO24" s="196"/>
      <c r="AP24" s="196"/>
      <c r="AQ24" s="196"/>
      <c r="AR24" s="196"/>
      <c r="AS24" s="196"/>
      <c r="AT24" s="196"/>
      <c r="AU24" s="2"/>
      <c r="AV24" s="2"/>
    </row>
    <row r="25" spans="4:48" ht="15" x14ac:dyDescent="0.2">
      <c r="D25" s="2">
        <v>12</v>
      </c>
      <c r="E25" s="2"/>
      <c r="F25" s="44" t="s">
        <v>188</v>
      </c>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195">
        <f>AK22*59.6%</f>
        <v>3434.5334400000002</v>
      </c>
      <c r="AL25" s="195"/>
      <c r="AM25" s="195"/>
      <c r="AN25" s="195"/>
      <c r="AO25" s="195"/>
      <c r="AP25" s="195"/>
      <c r="AQ25" s="195"/>
      <c r="AR25" s="195"/>
      <c r="AS25" s="195"/>
      <c r="AT25" s="195"/>
      <c r="AU25" s="2"/>
      <c r="AV25" s="2"/>
    </row>
    <row r="26" spans="4:48" ht="15.75" thickBot="1" x14ac:dyDescent="0.25">
      <c r="D26" s="2">
        <v>13</v>
      </c>
      <c r="E26" s="2" t="s">
        <v>28</v>
      </c>
      <c r="F26" s="2" t="s">
        <v>189</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190">
        <f>AK24+AK25</f>
        <v>4237.9784399999999</v>
      </c>
      <c r="AL26" s="191"/>
      <c r="AM26" s="191"/>
      <c r="AN26" s="191"/>
      <c r="AO26" s="191"/>
      <c r="AP26" s="191"/>
      <c r="AQ26" s="191"/>
      <c r="AR26" s="191"/>
      <c r="AS26" s="191"/>
      <c r="AT26" s="191"/>
      <c r="AU26" s="2"/>
      <c r="AV26" s="2"/>
    </row>
    <row r="27" spans="4:48" ht="15.75" thickTop="1" x14ac:dyDescent="0.2">
      <c r="D27" s="2"/>
      <c r="E27" s="2"/>
      <c r="F27" s="88" t="s">
        <v>191</v>
      </c>
      <c r="G27" s="88"/>
      <c r="H27" s="88"/>
      <c r="I27" s="88"/>
      <c r="J27" s="88"/>
      <c r="K27" s="88"/>
      <c r="L27" s="88"/>
      <c r="M27" s="88"/>
      <c r="N27" s="88"/>
      <c r="O27" s="88"/>
      <c r="P27" s="88"/>
      <c r="Q27" s="88"/>
      <c r="R27" s="88"/>
      <c r="S27" s="88"/>
      <c r="T27" s="88"/>
      <c r="U27" s="88"/>
      <c r="V27" s="88"/>
      <c r="W27" s="88"/>
      <c r="X27" s="88"/>
      <c r="Y27" s="88"/>
      <c r="Z27" s="88"/>
      <c r="AA27" s="88"/>
      <c r="AB27" s="88"/>
      <c r="AC27" s="88"/>
      <c r="AD27" s="87"/>
      <c r="AE27" s="2"/>
      <c r="AF27" s="2"/>
      <c r="AG27" s="2"/>
      <c r="AH27" s="2"/>
      <c r="AI27" s="2"/>
      <c r="AJ27" s="2"/>
      <c r="AK27" s="2"/>
      <c r="AL27" s="2"/>
      <c r="AM27" s="2"/>
      <c r="AN27" s="2"/>
      <c r="AO27" s="2"/>
      <c r="AP27" s="2"/>
      <c r="AQ27" s="2"/>
      <c r="AR27" s="2"/>
      <c r="AS27" s="2"/>
      <c r="AT27" s="2"/>
      <c r="AU27" s="2"/>
      <c r="AV27" s="2"/>
    </row>
    <row r="28" spans="4:48" ht="15" x14ac:dyDescent="0.2">
      <c r="D28" s="2"/>
      <c r="E28" s="2"/>
      <c r="F28" s="88" t="s">
        <v>190</v>
      </c>
      <c r="G28" s="88"/>
      <c r="H28" s="88"/>
      <c r="I28" s="88"/>
      <c r="J28" s="88"/>
      <c r="K28" s="88"/>
      <c r="L28" s="88"/>
      <c r="M28" s="88"/>
      <c r="N28" s="88"/>
      <c r="O28" s="88"/>
      <c r="P28" s="88"/>
      <c r="Q28" s="88"/>
      <c r="R28" s="88"/>
      <c r="S28" s="88"/>
      <c r="T28" s="88"/>
      <c r="U28" s="88"/>
      <c r="V28" s="88"/>
      <c r="W28" s="88"/>
      <c r="X28" s="88"/>
      <c r="Y28" s="88"/>
      <c r="Z28" s="88"/>
      <c r="AA28" s="88"/>
      <c r="AB28" s="88"/>
      <c r="AC28" s="88"/>
      <c r="AD28" s="87"/>
      <c r="AE28" s="2"/>
      <c r="AF28" s="2"/>
      <c r="AG28" s="2"/>
      <c r="AH28" s="2"/>
      <c r="AI28" s="2"/>
      <c r="AJ28" s="2"/>
      <c r="AK28" s="2"/>
      <c r="AL28" s="2"/>
      <c r="AM28" s="2"/>
      <c r="AN28" s="2"/>
      <c r="AO28" s="2"/>
      <c r="AP28" s="2"/>
      <c r="AQ28" s="2"/>
      <c r="AR28" s="2"/>
      <c r="AS28" s="2"/>
      <c r="AT28" s="2"/>
      <c r="AU28" s="2"/>
      <c r="AV28" s="2"/>
    </row>
    <row r="29" spans="4:48" ht="15" x14ac:dyDescent="0.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4:48" ht="15" x14ac:dyDescent="0.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4:48" ht="15" x14ac:dyDescent="0.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4:48" ht="15" x14ac:dyDescent="0.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4:48" ht="15" x14ac:dyDescent="0.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4:48" ht="15" x14ac:dyDescent="0.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4:48" ht="15" x14ac:dyDescent="0.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4:48" ht="15" x14ac:dyDescent="0.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4:48" ht="15" hidden="1" x14ac:dyDescent="0.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4:48" ht="15" hidden="1" x14ac:dyDescent="0.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4:48" ht="15" hidden="1" x14ac:dyDescent="0.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4:48" ht="15" hidden="1" x14ac:dyDescent="0.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4:48" ht="15" hidden="1" x14ac:dyDescent="0.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4:48" ht="15" hidden="1" x14ac:dyDescent="0.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4:48" ht="15" hidden="1" x14ac:dyDescent="0.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4:48" ht="15" hidden="1" x14ac:dyDescent="0.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4:48" x14ac:dyDescent="0.2"/>
    <row r="46" spans="4:48" x14ac:dyDescent="0.2"/>
    <row r="47" spans="4:48" x14ac:dyDescent="0.2"/>
  </sheetData>
  <sheetProtection algorithmName="SHA-512" hashValue="NXWJXRxmg9hXpe0xbvaCQQobk9mdYc2rXE+Hp/b6nxuLzikopXUxyyzTl1426tPmNASzogi8xqXdh1KzTD1jlQ==" saltValue="l7hujVBKExcYzsZMiXCzBw==" spinCount="100000" sheet="1" objects="1" scenarios="1" selectLockedCells="1"/>
  <mergeCells count="17">
    <mergeCell ref="AU5:BJ5"/>
    <mergeCell ref="AK19:AT19"/>
    <mergeCell ref="AK20:AT20"/>
    <mergeCell ref="T3:AG3"/>
    <mergeCell ref="T1:AG1"/>
    <mergeCell ref="T2:AG2"/>
    <mergeCell ref="T4:AG4"/>
    <mergeCell ref="AK17:AT17"/>
    <mergeCell ref="AK16:AT16"/>
    <mergeCell ref="AK15:AT15"/>
    <mergeCell ref="AK26:AT26"/>
    <mergeCell ref="AK18:AT18"/>
    <mergeCell ref="AK22:AT22"/>
    <mergeCell ref="AK23:AT23"/>
    <mergeCell ref="AK24:AT24"/>
    <mergeCell ref="AK25:AT25"/>
    <mergeCell ref="AK21:AT21"/>
  </mergeCells>
  <phoneticPr fontId="4"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D1:DF55"/>
  <sheetViews>
    <sheetView showGridLines="0" showRowColHeaders="0" topLeftCell="A4" workbookViewId="0">
      <selection activeCell="H8" sqref="H8:AC8"/>
    </sheetView>
  </sheetViews>
  <sheetFormatPr defaultColWidth="0" defaultRowHeight="12.75" zeroHeight="1" x14ac:dyDescent="0.2"/>
  <cols>
    <col min="1" max="3" width="1.7109375" customWidth="1"/>
    <col min="4" max="4" width="3.85546875" bestFit="1" customWidth="1"/>
    <col min="5" max="33" width="1.7109375" customWidth="1"/>
    <col min="34" max="34" width="3.5703125" customWidth="1"/>
    <col min="35" max="35" width="1.7109375" customWidth="1"/>
    <col min="36" max="36" width="5.140625" customWidth="1"/>
    <col min="37" max="84" width="1.7109375" customWidth="1"/>
    <col min="85" max="110" width="1.7109375" hidden="1" customWidth="1"/>
  </cols>
  <sheetData>
    <row r="1" spans="4:48" ht="15" x14ac:dyDescent="0.2">
      <c r="F1" s="2" t="s">
        <v>31</v>
      </c>
      <c r="G1" s="2"/>
      <c r="T1" s="176" t="str">
        <f>IF('ES Calculator'!Y6="","",'ES Calculator'!Y6)</f>
        <v>John &amp; Jane Doe</v>
      </c>
      <c r="U1" s="176"/>
      <c r="V1" s="176"/>
      <c r="W1" s="176"/>
      <c r="X1" s="176"/>
      <c r="Y1" s="176"/>
      <c r="Z1" s="176"/>
      <c r="AA1" s="176"/>
      <c r="AB1" s="176"/>
      <c r="AC1" s="176"/>
      <c r="AD1" s="176"/>
      <c r="AE1" s="176"/>
      <c r="AF1" s="176"/>
      <c r="AG1" s="176"/>
    </row>
    <row r="2" spans="4:48" ht="15" x14ac:dyDescent="0.2">
      <c r="E2" s="2"/>
      <c r="F2" s="2" t="s">
        <v>32</v>
      </c>
      <c r="G2" s="2"/>
      <c r="H2" s="2"/>
      <c r="I2" s="2"/>
      <c r="J2" s="2"/>
      <c r="K2" s="2"/>
      <c r="L2" s="2"/>
      <c r="M2" s="2"/>
      <c r="N2" s="2"/>
      <c r="O2" s="2"/>
      <c r="P2" s="2"/>
      <c r="Q2" s="2"/>
      <c r="R2" s="2"/>
      <c r="S2" s="2"/>
      <c r="T2" s="176" t="str">
        <f>IF('ES Calculator'!Y7="","",'ES Calculator'!Y7)</f>
        <v>123-45-7896</v>
      </c>
      <c r="U2" s="176"/>
      <c r="V2" s="176"/>
      <c r="W2" s="176"/>
      <c r="X2" s="176"/>
      <c r="Y2" s="176"/>
      <c r="Z2" s="176"/>
      <c r="AA2" s="176"/>
      <c r="AB2" s="176"/>
      <c r="AC2" s="176"/>
      <c r="AD2" s="176"/>
      <c r="AE2" s="176"/>
      <c r="AF2" s="176"/>
      <c r="AG2" s="176"/>
      <c r="AH2" s="2"/>
      <c r="AI2" s="2"/>
      <c r="AJ2" s="2"/>
      <c r="AK2" s="2"/>
      <c r="AL2" s="2"/>
      <c r="AM2" s="2"/>
      <c r="AN2" s="2"/>
      <c r="AO2" s="2"/>
      <c r="AP2" s="2"/>
      <c r="AQ2" s="2"/>
      <c r="AR2" s="2"/>
      <c r="AS2" s="2"/>
      <c r="AT2" s="2"/>
      <c r="AU2" s="2"/>
      <c r="AV2" s="2"/>
    </row>
    <row r="3" spans="4:48" ht="15" x14ac:dyDescent="0.2">
      <c r="E3" s="2"/>
      <c r="F3" s="2" t="s">
        <v>33</v>
      </c>
      <c r="G3" s="2"/>
      <c r="H3" s="2"/>
      <c r="I3" s="2"/>
      <c r="J3" s="2"/>
      <c r="K3" s="2"/>
      <c r="L3" s="2"/>
      <c r="M3" s="2"/>
      <c r="N3" s="2"/>
      <c r="O3" s="2"/>
      <c r="P3" s="2"/>
      <c r="Q3" s="2"/>
      <c r="R3" s="2"/>
      <c r="S3" s="2"/>
      <c r="T3" s="176">
        <f>IF('ES Calculator'!Y8="","",'ES Calculator'!Y8)</f>
        <v>43172</v>
      </c>
      <c r="U3" s="176"/>
      <c r="V3" s="176"/>
      <c r="W3" s="176"/>
      <c r="X3" s="176"/>
      <c r="Y3" s="176"/>
      <c r="Z3" s="176"/>
      <c r="AA3" s="176"/>
      <c r="AB3" s="176"/>
      <c r="AC3" s="176"/>
      <c r="AD3" s="176"/>
      <c r="AE3" s="176"/>
      <c r="AF3" s="176"/>
      <c r="AG3" s="176"/>
      <c r="AH3" s="2"/>
      <c r="AI3" s="2"/>
      <c r="AJ3" s="2"/>
      <c r="AK3" s="2"/>
      <c r="AL3" s="2"/>
      <c r="AM3" s="2"/>
      <c r="AN3" s="2"/>
      <c r="AO3" s="2"/>
      <c r="AP3" s="2"/>
      <c r="AQ3" s="2"/>
      <c r="AR3" s="2"/>
      <c r="AS3" s="2"/>
      <c r="AT3" s="2"/>
      <c r="AU3" s="2"/>
      <c r="AV3" s="2"/>
    </row>
    <row r="4" spans="4:48" ht="15.75" thickBot="1" x14ac:dyDescent="0.25">
      <c r="E4" s="2"/>
      <c r="F4" s="5" t="s">
        <v>34</v>
      </c>
      <c r="G4" s="5"/>
      <c r="H4" s="5"/>
      <c r="I4" s="5"/>
      <c r="J4" s="5"/>
      <c r="K4" s="5"/>
      <c r="L4" s="5"/>
      <c r="M4" s="5"/>
      <c r="N4" s="5"/>
      <c r="O4" s="5"/>
      <c r="P4" s="5"/>
      <c r="Q4" s="5"/>
      <c r="R4" s="5"/>
      <c r="S4" s="5"/>
      <c r="T4" s="177" t="str">
        <f>IF('ES Calculator'!Y9="","",'ES Calculator'!Y9)</f>
        <v/>
      </c>
      <c r="U4" s="177"/>
      <c r="V4" s="177"/>
      <c r="W4" s="177"/>
      <c r="X4" s="177"/>
      <c r="Y4" s="177"/>
      <c r="Z4" s="177"/>
      <c r="AA4" s="177"/>
      <c r="AB4" s="177"/>
      <c r="AC4" s="177"/>
      <c r="AD4" s="177"/>
      <c r="AE4" s="177"/>
      <c r="AF4" s="177"/>
      <c r="AG4" s="177"/>
      <c r="AH4" s="2"/>
      <c r="AI4" s="2"/>
      <c r="AJ4" s="2"/>
      <c r="AK4" s="2"/>
      <c r="AL4" s="2"/>
      <c r="AM4" s="2"/>
      <c r="AN4" s="2"/>
      <c r="AO4" s="2"/>
      <c r="AP4" s="2"/>
      <c r="AQ4" s="2"/>
      <c r="AR4" s="2"/>
      <c r="AS4" s="2"/>
      <c r="AT4" s="2"/>
      <c r="AU4" s="2"/>
      <c r="AV4" s="2"/>
    </row>
    <row r="5" spans="4:48" ht="15" x14ac:dyDescent="0.2">
      <c r="E5" s="2"/>
      <c r="F5" s="2" t="s">
        <v>27</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4:48" ht="15" x14ac:dyDescent="0.2">
      <c r="E6" s="2"/>
      <c r="F6" s="2" t="s">
        <v>24</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4:48" ht="15" x14ac:dyDescent="0.2">
      <c r="E7" s="2"/>
      <c r="F7" s="2" t="s">
        <v>276</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4:48" ht="15.75" x14ac:dyDescent="0.25">
      <c r="E8" s="2"/>
      <c r="F8" s="2"/>
      <c r="G8" s="2"/>
      <c r="H8" s="178" t="str">
        <f>"TAX YEAR " &amp;'Formulas and Values'!O4</f>
        <v>TAX YEAR 2016</v>
      </c>
      <c r="I8" s="178"/>
      <c r="J8" s="178"/>
      <c r="K8" s="178"/>
      <c r="L8" s="178"/>
      <c r="M8" s="178"/>
      <c r="N8" s="178"/>
      <c r="O8" s="178"/>
      <c r="P8" s="178"/>
      <c r="Q8" s="178"/>
      <c r="R8" s="178"/>
      <c r="S8" s="178"/>
      <c r="T8" s="178"/>
      <c r="U8" s="178"/>
      <c r="V8" s="178"/>
      <c r="W8" s="178"/>
      <c r="X8" s="178"/>
      <c r="Y8" s="178"/>
      <c r="Z8" s="178"/>
      <c r="AA8" s="178"/>
      <c r="AB8" s="178"/>
      <c r="AC8" s="178"/>
      <c r="AD8" s="2"/>
      <c r="AE8" s="2"/>
      <c r="AF8" s="2"/>
      <c r="AG8" s="2"/>
      <c r="AH8" s="2"/>
      <c r="AI8" s="2"/>
      <c r="AJ8" s="2"/>
      <c r="AK8" s="2"/>
      <c r="AL8" s="2"/>
      <c r="AM8" s="2"/>
      <c r="AN8" s="2"/>
      <c r="AO8" s="2"/>
      <c r="AP8" s="2"/>
      <c r="AQ8" s="2"/>
      <c r="AR8" s="2"/>
      <c r="AS8" s="2"/>
      <c r="AT8" s="2"/>
      <c r="AU8" s="2"/>
      <c r="AV8" s="2"/>
    </row>
    <row r="9" spans="4:48" ht="15" x14ac:dyDescent="0.2">
      <c r="E9" s="2"/>
      <c r="F9" s="2" t="s">
        <v>272</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4:48" ht="15" x14ac:dyDescent="0.2">
      <c r="E10" s="2"/>
      <c r="F10" s="2" t="s">
        <v>273</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4:48" ht="15" x14ac:dyDescent="0.2">
      <c r="E11" s="2"/>
      <c r="F11" s="2" t="s">
        <v>274</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4:48" ht="15" x14ac:dyDescent="0.2">
      <c r="D12" s="2"/>
      <c r="E12" s="2"/>
      <c r="F12" s="2" t="s">
        <v>275</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4:48" ht="15" x14ac:dyDescent="0.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4:48" ht="15" x14ac:dyDescent="0.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4:48" ht="15" x14ac:dyDescent="0.2">
      <c r="D15" s="2">
        <v>1</v>
      </c>
      <c r="E15" s="2"/>
      <c r="F15" s="2" t="s">
        <v>271</v>
      </c>
      <c r="G15" s="2"/>
      <c r="H15" s="2"/>
      <c r="I15" s="2"/>
      <c r="J15" s="2"/>
      <c r="K15" s="2"/>
      <c r="L15" s="2"/>
      <c r="M15" s="2"/>
      <c r="N15" s="2"/>
      <c r="O15" s="2"/>
      <c r="P15" s="2"/>
      <c r="Q15" s="2"/>
      <c r="R15" s="2"/>
      <c r="S15" s="2"/>
      <c r="T15" s="2"/>
      <c r="U15" s="2"/>
      <c r="V15" s="2"/>
      <c r="W15" s="2"/>
      <c r="X15" s="2"/>
      <c r="Y15" s="2"/>
      <c r="Z15" s="2"/>
      <c r="AA15" s="2"/>
      <c r="AB15" s="2"/>
      <c r="AC15" s="2"/>
      <c r="AD15" s="2"/>
      <c r="AE15" s="2"/>
      <c r="AF15" s="12"/>
      <c r="AG15" s="13"/>
      <c r="AH15" s="13"/>
      <c r="AI15" s="29"/>
      <c r="AJ15" s="29"/>
      <c r="AK15" s="179">
        <f>4050*('ES Calculator'!AJ30+'ES Calculator'!AJ31)</f>
        <v>4050</v>
      </c>
      <c r="AL15" s="179"/>
      <c r="AM15" s="179"/>
      <c r="AN15" s="179"/>
      <c r="AO15" s="179"/>
      <c r="AP15" s="179"/>
      <c r="AQ15" s="179"/>
      <c r="AR15" s="179"/>
      <c r="AS15" s="179"/>
      <c r="AT15" s="179"/>
      <c r="AU15" s="2"/>
      <c r="AV15" s="2"/>
    </row>
    <row r="16" spans="4:48" ht="15" x14ac:dyDescent="0.2">
      <c r="D16" s="2">
        <v>2</v>
      </c>
      <c r="E16" s="2"/>
      <c r="F16" s="2" t="s">
        <v>25</v>
      </c>
      <c r="G16" s="2"/>
      <c r="H16" s="2"/>
      <c r="I16" s="2"/>
      <c r="J16" s="2"/>
      <c r="K16" s="2"/>
      <c r="L16" s="2"/>
      <c r="M16" s="2"/>
      <c r="N16" s="2"/>
      <c r="O16" s="2"/>
      <c r="P16" s="2"/>
      <c r="Q16" s="2"/>
      <c r="R16" s="2"/>
      <c r="S16" s="2"/>
      <c r="T16" s="2"/>
      <c r="U16" s="2"/>
      <c r="V16" s="2"/>
      <c r="W16" s="2"/>
      <c r="X16" s="2"/>
      <c r="Y16" s="2"/>
      <c r="Z16" s="2"/>
      <c r="AA16" s="2"/>
      <c r="AB16" s="2"/>
      <c r="AC16" s="2"/>
      <c r="AD16" s="2"/>
      <c r="AE16" s="2"/>
      <c r="AF16" s="2"/>
      <c r="AG16" s="11"/>
      <c r="AH16" s="11"/>
      <c r="AI16" s="11"/>
      <c r="AJ16" s="11"/>
      <c r="AK16" s="185">
        <f>'ES Calculator'!AJ43</f>
        <v>53761.135000000002</v>
      </c>
      <c r="AL16" s="185"/>
      <c r="AM16" s="185"/>
      <c r="AN16" s="185"/>
      <c r="AO16" s="185"/>
      <c r="AP16" s="185"/>
      <c r="AQ16" s="185"/>
      <c r="AR16" s="185"/>
      <c r="AS16" s="185"/>
      <c r="AT16" s="185"/>
      <c r="AU16" s="2"/>
      <c r="AV16" s="2"/>
    </row>
    <row r="17" spans="4:48" ht="15" x14ac:dyDescent="0.2">
      <c r="D17" s="2">
        <v>3</v>
      </c>
      <c r="E17" s="2"/>
      <c r="F17" s="2" t="s">
        <v>26</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186">
        <f>IF('ES Calculator'!BG24=TRUE,259400, IF('ES Calculator'!BG27=TRUE,311300,IF('ES Calculator'!BI24=TRUE,285350,IF('ES Calculator'!BI27=TRUE,155650,0))))</f>
        <v>0</v>
      </c>
      <c r="AL17" s="186"/>
      <c r="AM17" s="186"/>
      <c r="AN17" s="186"/>
      <c r="AO17" s="186"/>
      <c r="AP17" s="186"/>
      <c r="AQ17" s="186"/>
      <c r="AR17" s="186"/>
      <c r="AS17" s="186"/>
      <c r="AT17" s="186"/>
      <c r="AU17" s="2"/>
      <c r="AV17" s="2"/>
    </row>
    <row r="18" spans="4:48" ht="15" x14ac:dyDescent="0.2">
      <c r="D18" s="2">
        <v>4</v>
      </c>
      <c r="E18" s="2"/>
      <c r="F18" s="2" t="s">
        <v>45</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185">
        <f>IF(AK17&gt;AK16, 0,AK16-AK17)</f>
        <v>53761.135000000002</v>
      </c>
      <c r="AL18" s="187"/>
      <c r="AM18" s="187"/>
      <c r="AN18" s="187"/>
      <c r="AO18" s="187"/>
      <c r="AP18" s="187"/>
      <c r="AQ18" s="187"/>
      <c r="AR18" s="187"/>
      <c r="AS18" s="187"/>
      <c r="AT18" s="187"/>
      <c r="AU18" s="2"/>
      <c r="AV18" s="2"/>
    </row>
    <row r="19" spans="4:48" ht="15" customHeight="1" x14ac:dyDescent="0.2">
      <c r="D19" s="2">
        <v>5</v>
      </c>
      <c r="E19" s="2"/>
      <c r="F19" s="199" t="s">
        <v>277</v>
      </c>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2"/>
      <c r="AK19" s="174">
        <f>ROUNDUP(IF(AND('ES Calculator'!BI27=TRUE,AK18&gt;61250),0, IF(AND('ES Calculator'!BI27=FALSE,AK18&gt;122500),0, AK18/2500)),0)</f>
        <v>22</v>
      </c>
      <c r="AL19" s="174"/>
      <c r="AM19" s="174"/>
      <c r="AN19" s="174"/>
      <c r="AO19" s="174"/>
      <c r="AP19" s="174"/>
      <c r="AQ19" s="174"/>
      <c r="AR19" s="174"/>
      <c r="AS19" s="174"/>
      <c r="AT19" s="174"/>
      <c r="AU19" s="2"/>
      <c r="AV19" s="2"/>
    </row>
    <row r="20" spans="4:48" ht="15" x14ac:dyDescent="0.2">
      <c r="D20" s="2"/>
      <c r="E20" s="2"/>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2"/>
      <c r="AK20" s="112"/>
      <c r="AL20" s="112"/>
      <c r="AM20" s="112"/>
      <c r="AN20" s="112"/>
      <c r="AO20" s="112"/>
      <c r="AP20" s="112"/>
      <c r="AQ20" s="112"/>
      <c r="AR20" s="112"/>
      <c r="AS20" s="112"/>
      <c r="AT20" s="112"/>
      <c r="AU20" s="2"/>
      <c r="AV20" s="2"/>
    </row>
    <row r="21" spans="4:48" ht="15" x14ac:dyDescent="0.2">
      <c r="D21" s="2"/>
      <c r="E21" s="2"/>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
      <c r="AK21" s="112"/>
      <c r="AL21" s="112"/>
      <c r="AM21" s="112"/>
      <c r="AN21" s="112"/>
      <c r="AO21" s="112"/>
      <c r="AP21" s="112"/>
      <c r="AQ21" s="112"/>
      <c r="AR21" s="112"/>
      <c r="AS21" s="112"/>
      <c r="AT21" s="112"/>
      <c r="AU21" s="2"/>
      <c r="AV21" s="2"/>
    </row>
    <row r="22" spans="4:48" ht="15" x14ac:dyDescent="0.2">
      <c r="D22" s="2"/>
      <c r="E22" s="2"/>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2"/>
      <c r="AK22" s="112"/>
      <c r="AL22" s="112"/>
      <c r="AM22" s="112"/>
      <c r="AN22" s="112"/>
      <c r="AO22" s="112"/>
      <c r="AP22" s="112"/>
      <c r="AQ22" s="112"/>
      <c r="AR22" s="112"/>
      <c r="AS22" s="112"/>
      <c r="AT22" s="112"/>
      <c r="AU22" s="2"/>
      <c r="AV22" s="2"/>
    </row>
    <row r="23" spans="4:48" ht="15" x14ac:dyDescent="0.2">
      <c r="D23" s="2"/>
      <c r="E23" s="2"/>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2"/>
      <c r="AK23" s="112"/>
      <c r="AL23" s="112"/>
      <c r="AM23" s="112"/>
      <c r="AN23" s="112"/>
      <c r="AO23" s="112"/>
      <c r="AP23" s="112"/>
      <c r="AQ23" s="112"/>
      <c r="AR23" s="112"/>
      <c r="AS23" s="112"/>
      <c r="AT23" s="112"/>
      <c r="AU23" s="2"/>
      <c r="AV23" s="2"/>
    </row>
    <row r="24" spans="4:48" ht="15" x14ac:dyDescent="0.2">
      <c r="D24" s="2"/>
      <c r="E24" s="2"/>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2"/>
      <c r="AK24" s="112"/>
      <c r="AL24" s="112"/>
      <c r="AM24" s="112"/>
      <c r="AN24" s="112"/>
      <c r="AO24" s="112"/>
      <c r="AP24" s="112"/>
      <c r="AQ24" s="112"/>
      <c r="AR24" s="112"/>
      <c r="AS24" s="112"/>
      <c r="AT24" s="112"/>
      <c r="AU24" s="2"/>
      <c r="AV24" s="2"/>
    </row>
    <row r="25" spans="4:48" ht="15" x14ac:dyDescent="0.2">
      <c r="D25" s="2">
        <v>6</v>
      </c>
      <c r="E25" s="2"/>
      <c r="F25" s="2" t="s">
        <v>279</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00">
        <f>AK19*0.02</f>
        <v>0.44</v>
      </c>
      <c r="AL25" s="200"/>
      <c r="AM25" s="200"/>
      <c r="AN25" s="200"/>
      <c r="AO25" s="200"/>
      <c r="AP25" s="200"/>
      <c r="AQ25" s="200"/>
      <c r="AR25" s="200"/>
      <c r="AS25" s="200"/>
      <c r="AT25" s="200"/>
      <c r="AU25" s="2"/>
      <c r="AV25" s="2"/>
    </row>
    <row r="26" spans="4:48" ht="15" x14ac:dyDescent="0.2">
      <c r="D26" s="2">
        <v>7</v>
      </c>
      <c r="E26" s="2"/>
      <c r="F26" s="2" t="s">
        <v>280</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01">
        <f>AK15*AK25</f>
        <v>1782</v>
      </c>
      <c r="AL26" s="202"/>
      <c r="AM26" s="202"/>
      <c r="AN26" s="202"/>
      <c r="AO26" s="202"/>
      <c r="AP26" s="202"/>
      <c r="AQ26" s="202"/>
      <c r="AR26" s="202"/>
      <c r="AS26" s="202"/>
      <c r="AT26" s="202"/>
      <c r="AU26" s="2"/>
      <c r="AV26" s="2"/>
    </row>
    <row r="27" spans="4:48" ht="15.75" thickBot="1" x14ac:dyDescent="0.25">
      <c r="D27" s="2">
        <v>8</v>
      </c>
      <c r="E27" s="2"/>
      <c r="F27" s="2" t="s">
        <v>281</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03">
        <f>AK15-AK26</f>
        <v>2268</v>
      </c>
      <c r="AL27" s="203"/>
      <c r="AM27" s="203"/>
      <c r="AN27" s="203"/>
      <c r="AO27" s="203"/>
      <c r="AP27" s="203"/>
      <c r="AQ27" s="203"/>
      <c r="AR27" s="203"/>
      <c r="AS27" s="203"/>
      <c r="AT27" s="203"/>
      <c r="AU27" s="2"/>
      <c r="AV27" s="2"/>
    </row>
    <row r="28" spans="4:48" ht="15.75" thickTop="1" x14ac:dyDescent="0.2">
      <c r="D28" s="2"/>
      <c r="E28" s="2" t="s">
        <v>28</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183"/>
      <c r="AL28" s="184"/>
      <c r="AM28" s="184"/>
      <c r="AN28" s="184"/>
      <c r="AO28" s="184"/>
      <c r="AP28" s="184"/>
      <c r="AQ28" s="184"/>
      <c r="AR28" s="184"/>
      <c r="AS28" s="184"/>
      <c r="AT28" s="184"/>
      <c r="AU28" s="2"/>
      <c r="AV28" s="2"/>
    </row>
    <row r="29" spans="4:48" ht="15" x14ac:dyDescent="0.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4:48" ht="15" x14ac:dyDescent="0.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4:48" ht="15" x14ac:dyDescent="0.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4:48" ht="15" x14ac:dyDescent="0.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4:48" ht="15" x14ac:dyDescent="0.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4:48" ht="15" x14ac:dyDescent="0.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4:48" ht="15" x14ac:dyDescent="0.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4:48" ht="15" x14ac:dyDescent="0.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4:48" ht="15" x14ac:dyDescent="0.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4:48" ht="15" x14ac:dyDescent="0.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4:48" ht="15" hidden="1" x14ac:dyDescent="0.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4:48" ht="15" hidden="1" x14ac:dyDescent="0.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4:48" ht="15" hidden="1" x14ac:dyDescent="0.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4:48" ht="15" hidden="1" x14ac:dyDescent="0.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4:48" ht="15" hidden="1" x14ac:dyDescent="0.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4:48" ht="15" hidden="1" x14ac:dyDescent="0.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4:48" ht="15" hidden="1" x14ac:dyDescent="0.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4:48" ht="15" hidden="1" x14ac:dyDescent="0.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4:48" x14ac:dyDescent="0.2"/>
    <row r="48" spans="4:48" x14ac:dyDescent="0.2"/>
    <row r="49" x14ac:dyDescent="0.2"/>
    <row r="50" x14ac:dyDescent="0.2"/>
    <row r="51" x14ac:dyDescent="0.2"/>
    <row r="52" x14ac:dyDescent="0.2"/>
    <row r="53" x14ac:dyDescent="0.2"/>
    <row r="54" x14ac:dyDescent="0.2"/>
    <row r="55" x14ac:dyDescent="0.2"/>
  </sheetData>
  <sheetProtection algorithmName="SHA-512" hashValue="bFemrlIY+R7Iab5J6O+6Jh0ed3DrSt9Y3eEa3M8TIk8qGf7wnEv9CwbgF0H+Dacrs7UAC6K8ke4T+gDYY8LtsQ==" saltValue="iVRM6twI6VHOgzd9OMckiQ==" spinCount="100000" sheet="1" objects="1" scenarios="1" selectLockedCells="1"/>
  <mergeCells count="15">
    <mergeCell ref="F19:AI24"/>
    <mergeCell ref="AK17:AT17"/>
    <mergeCell ref="AK16:AT16"/>
    <mergeCell ref="AK15:AT15"/>
    <mergeCell ref="AK28:AT28"/>
    <mergeCell ref="AK18:AT18"/>
    <mergeCell ref="AK19:AT19"/>
    <mergeCell ref="AK25:AT25"/>
    <mergeCell ref="AK26:AT26"/>
    <mergeCell ref="AK27:AT27"/>
    <mergeCell ref="H8:AC8"/>
    <mergeCell ref="T3:AG3"/>
    <mergeCell ref="T1:AG1"/>
    <mergeCell ref="T2:AG2"/>
    <mergeCell ref="T4:AG4"/>
  </mergeCells>
  <phoneticPr fontId="4"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dimension ref="J1:AZ39"/>
  <sheetViews>
    <sheetView showGridLines="0" showRowColHeaders="0" workbookViewId="0">
      <selection activeCell="K18" sqref="K18"/>
    </sheetView>
  </sheetViews>
  <sheetFormatPr defaultColWidth="0" defaultRowHeight="12.75" zeroHeight="1" x14ac:dyDescent="0.2"/>
  <cols>
    <col min="1" max="52" width="1.7109375" customWidth="1"/>
    <col min="53" max="68" width="9.140625" customWidth="1"/>
  </cols>
  <sheetData>
    <row r="1" spans="10:52" x14ac:dyDescent="0.2"/>
    <row r="2" spans="10:52" x14ac:dyDescent="0.2"/>
    <row r="3" spans="10:52" x14ac:dyDescent="0.2"/>
    <row r="4" spans="10:52" x14ac:dyDescent="0.2"/>
    <row r="5" spans="10:52" x14ac:dyDescent="0.2"/>
    <row r="6" spans="10:52" ht="18" x14ac:dyDescent="0.25">
      <c r="N6" s="1" t="s">
        <v>1</v>
      </c>
      <c r="Y6" s="205" t="str">
        <f>IF('ES Calculator'!Y6="","",'ES Calculator'!Y6)</f>
        <v>John &amp; Jane Doe</v>
      </c>
      <c r="Z6" s="205"/>
      <c r="AA6" s="205"/>
      <c r="AB6" s="205"/>
      <c r="AC6" s="205"/>
      <c r="AD6" s="205"/>
      <c r="AE6" s="205"/>
      <c r="AF6" s="205"/>
      <c r="AG6" s="205"/>
      <c r="AH6" s="205"/>
      <c r="AI6" s="205"/>
      <c r="AJ6" s="205"/>
      <c r="AK6" s="205"/>
      <c r="AL6" s="205"/>
      <c r="AM6" s="205"/>
      <c r="AN6" s="205"/>
      <c r="AO6" s="205"/>
      <c r="AP6" s="205"/>
    </row>
    <row r="7" spans="10:52" ht="18" x14ac:dyDescent="0.25">
      <c r="N7" s="1" t="s">
        <v>2</v>
      </c>
      <c r="Y7" s="205" t="str">
        <f>IF('ES Calculator'!Y7="","",'ES Calculator'!Y7)</f>
        <v>123-45-7896</v>
      </c>
      <c r="Z7" s="205"/>
      <c r="AA7" s="205"/>
      <c r="AB7" s="205"/>
      <c r="AC7" s="205"/>
      <c r="AD7" s="205"/>
      <c r="AE7" s="205"/>
      <c r="AF7" s="205"/>
      <c r="AG7" s="205"/>
      <c r="AH7" s="205"/>
      <c r="AI7" s="205"/>
      <c r="AJ7" s="205"/>
      <c r="AK7" s="205"/>
      <c r="AL7" s="205"/>
      <c r="AM7" s="205"/>
      <c r="AN7" s="205"/>
      <c r="AO7" s="205"/>
      <c r="AP7" s="205"/>
    </row>
    <row r="8" spans="10:52" ht="18" x14ac:dyDescent="0.25">
      <c r="N8" s="1" t="s">
        <v>3</v>
      </c>
      <c r="Y8" s="205">
        <f>IF('ES Calculator'!Y8="","",'ES Calculator'!Y8)</f>
        <v>43172</v>
      </c>
      <c r="Z8" s="205"/>
      <c r="AA8" s="205"/>
      <c r="AB8" s="205"/>
      <c r="AC8" s="205"/>
      <c r="AD8" s="205"/>
      <c r="AE8" s="205"/>
      <c r="AF8" s="205"/>
      <c r="AG8" s="205"/>
      <c r="AH8" s="205"/>
      <c r="AI8" s="205"/>
      <c r="AJ8" s="205"/>
      <c r="AK8" s="205"/>
      <c r="AL8" s="205"/>
      <c r="AM8" s="205"/>
      <c r="AN8" s="205"/>
      <c r="AO8" s="205"/>
      <c r="AP8" s="205"/>
    </row>
    <row r="9" spans="10:52" ht="18" x14ac:dyDescent="0.25">
      <c r="N9" s="1" t="s">
        <v>13</v>
      </c>
      <c r="Y9" s="204" t="str">
        <f>IF('ES Calculator'!Y9="","",'ES Calculator'!Y9)</f>
        <v/>
      </c>
      <c r="Z9" s="204"/>
      <c r="AA9" s="204"/>
      <c r="AB9" s="204"/>
      <c r="AC9" s="204"/>
      <c r="AD9" s="204"/>
      <c r="AE9" s="204"/>
      <c r="AF9" s="204"/>
      <c r="AG9" s="204"/>
      <c r="AH9" s="204"/>
      <c r="AI9" s="204"/>
      <c r="AJ9" s="204"/>
      <c r="AK9" s="204"/>
      <c r="AL9" s="204"/>
      <c r="AM9" s="204"/>
      <c r="AN9" s="204"/>
      <c r="AO9" s="204"/>
      <c r="AP9" s="204"/>
    </row>
    <row r="10" spans="10:52" x14ac:dyDescent="0.2"/>
    <row r="11" spans="10:52" x14ac:dyDescent="0.2"/>
    <row r="12" spans="10:52" ht="15" x14ac:dyDescent="0.2">
      <c r="J12" s="2" t="s">
        <v>35</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07">
        <f>'ES Calculator'!AJ32</f>
        <v>26</v>
      </c>
      <c r="AQ12" s="207"/>
      <c r="AR12" s="207"/>
      <c r="AS12" s="207"/>
      <c r="AT12" s="207"/>
      <c r="AU12" s="207"/>
      <c r="AV12" s="207"/>
      <c r="AW12" s="207"/>
      <c r="AX12" s="207"/>
      <c r="AY12" s="207"/>
      <c r="AZ12" s="207"/>
    </row>
    <row r="13" spans="10:52" ht="15" x14ac:dyDescent="0.2">
      <c r="J13" s="2" t="s">
        <v>36</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07">
        <f>'ES Calculator'!AJ34</f>
        <v>1</v>
      </c>
      <c r="AQ13" s="207"/>
      <c r="AR13" s="207"/>
      <c r="AS13" s="207"/>
      <c r="AT13" s="207"/>
      <c r="AU13" s="207"/>
      <c r="AV13" s="207"/>
      <c r="AW13" s="207"/>
      <c r="AX13" s="207"/>
      <c r="AY13" s="207"/>
      <c r="AZ13" s="207"/>
    </row>
    <row r="14" spans="10:52" ht="15" x14ac:dyDescent="0.2">
      <c r="J14" s="2" t="s">
        <v>53</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08"/>
      <c r="AQ14" s="208"/>
      <c r="AR14" s="208"/>
      <c r="AS14" s="208"/>
      <c r="AT14" s="208"/>
      <c r="AU14" s="208"/>
      <c r="AV14" s="208"/>
      <c r="AW14" s="208"/>
      <c r="AX14" s="208"/>
      <c r="AY14" s="208"/>
      <c r="AZ14" s="208"/>
    </row>
    <row r="15" spans="10:52" ht="15" x14ac:dyDescent="0.2">
      <c r="J15" s="2" t="s">
        <v>37</v>
      </c>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09">
        <f>IF(AND(AP12="",AP13=""),"",AP12-AP13)</f>
        <v>25</v>
      </c>
      <c r="AQ15" s="209"/>
      <c r="AR15" s="209"/>
      <c r="AS15" s="209"/>
      <c r="AT15" s="209"/>
      <c r="AU15" s="209"/>
      <c r="AV15" s="209"/>
      <c r="AW15" s="209"/>
      <c r="AX15" s="209"/>
      <c r="AY15" s="209"/>
      <c r="AZ15" s="209"/>
    </row>
    <row r="16" spans="10:52" ht="15" x14ac:dyDescent="0.2">
      <c r="J16" s="2" t="s">
        <v>54</v>
      </c>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0:52" ht="15" x14ac:dyDescent="0.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0:52" ht="15" x14ac:dyDescent="0.2">
      <c r="J18" s="2" t="s">
        <v>38</v>
      </c>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06">
        <f>'ES Calculator'!AJ56</f>
        <v>0</v>
      </c>
      <c r="AQ18" s="206"/>
      <c r="AR18" s="206"/>
      <c r="AS18" s="206"/>
      <c r="AT18" s="206"/>
      <c r="AU18" s="206"/>
      <c r="AV18" s="206"/>
      <c r="AW18" s="206"/>
      <c r="AX18" s="206"/>
      <c r="AY18" s="206"/>
      <c r="AZ18" s="206"/>
    </row>
    <row r="19" spans="10:52" ht="15" x14ac:dyDescent="0.2">
      <c r="J19" s="2" t="s">
        <v>52</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34"/>
      <c r="AQ19" s="34"/>
      <c r="AR19" s="34"/>
      <c r="AS19" s="34"/>
      <c r="AT19" s="34"/>
      <c r="AU19" s="34"/>
      <c r="AV19" s="34"/>
      <c r="AW19" s="34"/>
      <c r="AX19" s="34"/>
      <c r="AY19" s="34"/>
      <c r="AZ19" s="34"/>
    </row>
    <row r="20" spans="10:52" ht="15" x14ac:dyDescent="0.2">
      <c r="J20" s="2" t="s">
        <v>39</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180">
        <f>IF(OR(AP13=0,AP13=""),0,(AP18/AP13)*AP15)</f>
        <v>0</v>
      </c>
      <c r="AQ20" s="180"/>
      <c r="AR20" s="180"/>
      <c r="AS20" s="180"/>
      <c r="AT20" s="180"/>
      <c r="AU20" s="180"/>
      <c r="AV20" s="180"/>
      <c r="AW20" s="180"/>
      <c r="AX20" s="180"/>
      <c r="AY20" s="180"/>
      <c r="AZ20" s="180"/>
    </row>
    <row r="21" spans="10:52" ht="15" x14ac:dyDescent="0.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0:52" ht="15" x14ac:dyDescent="0.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0:52" ht="15" x14ac:dyDescent="0.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0:52" ht="15" x14ac:dyDescent="0.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0:52" ht="15" x14ac:dyDescent="0.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0:52" ht="15" x14ac:dyDescent="0.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0:52" ht="15" x14ac:dyDescent="0.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0:52" ht="15" x14ac:dyDescent="0.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0:52" ht="15" x14ac:dyDescent="0.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0:52" ht="15" x14ac:dyDescent="0.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0:52" ht="15" x14ac:dyDescent="0.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0:52" ht="15" x14ac:dyDescent="0.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0:47" ht="15" x14ac:dyDescent="0.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0:47" ht="15" x14ac:dyDescent="0.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0:47" x14ac:dyDescent="0.2"/>
    <row r="36" spans="10:47" x14ac:dyDescent="0.2"/>
    <row r="37" spans="10:47" x14ac:dyDescent="0.2"/>
    <row r="38" spans="10:47" x14ac:dyDescent="0.2"/>
    <row r="39" spans="10:47" x14ac:dyDescent="0.2"/>
  </sheetData>
  <sheetProtection algorithmName="SHA-512" hashValue="mzEMBcKmAEBVMbPobrc+aSaBBObfe6pcS6g08YhewuHNtVpoQt0/QpXd12bYap41DhakRk3NBJ4O3V3nJTLgTQ==" saltValue="bh8GfRYB8gqFYeaBmqQJBw==" spinCount="100000" sheet="1" objects="1" scenarios="1" selectLockedCells="1"/>
  <mergeCells count="10">
    <mergeCell ref="AP20:AZ20"/>
    <mergeCell ref="AP12:AZ12"/>
    <mergeCell ref="AP13:AZ13"/>
    <mergeCell ref="AP14:AZ14"/>
    <mergeCell ref="AP15:AZ15"/>
    <mergeCell ref="Y9:AP9"/>
    <mergeCell ref="Y8:AP8"/>
    <mergeCell ref="Y7:AP7"/>
    <mergeCell ref="Y6:AP6"/>
    <mergeCell ref="AP18:AZ18"/>
  </mergeCells>
  <phoneticPr fontId="4" type="noConversion"/>
  <dataValidations disablePrompts="1" count="1">
    <dataValidation type="custom" allowBlank="1" showInputMessage="1" showErrorMessage="1" errorTitle="Number of Pay Periods on Sheet" error="The number of pay periods entered on this sheet cannot exceed the total number of pay periods per year." sqref="AP13:AZ13" xr:uid="{00000000-0002-0000-1100-000000000000}">
      <formula1>AP13&lt;=AP12</formula1>
    </dataValidation>
  </dataValidation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B2:D60"/>
  <sheetViews>
    <sheetView topLeftCell="A46" workbookViewId="0">
      <selection activeCell="D60" sqref="D60"/>
    </sheetView>
  </sheetViews>
  <sheetFormatPr defaultRowHeight="12.75" x14ac:dyDescent="0.2"/>
  <cols>
    <col min="2" max="2" width="9.140625" style="30"/>
  </cols>
  <sheetData>
    <row r="2" spans="2:4" x14ac:dyDescent="0.2">
      <c r="B2" s="30" t="s">
        <v>46</v>
      </c>
    </row>
    <row r="3" spans="2:4" x14ac:dyDescent="0.2">
      <c r="B3" s="30" t="s">
        <v>47</v>
      </c>
    </row>
    <row r="5" spans="2:4" x14ac:dyDescent="0.2">
      <c r="B5" s="30">
        <v>38614</v>
      </c>
      <c r="D5" t="s">
        <v>43</v>
      </c>
    </row>
    <row r="6" spans="2:4" x14ac:dyDescent="0.2">
      <c r="D6" t="s">
        <v>44</v>
      </c>
    </row>
    <row r="7" spans="2:4" x14ac:dyDescent="0.2">
      <c r="D7" t="s">
        <v>50</v>
      </c>
    </row>
    <row r="9" spans="2:4" x14ac:dyDescent="0.2">
      <c r="B9" s="30">
        <v>38971</v>
      </c>
      <c r="D9" t="s">
        <v>48</v>
      </c>
    </row>
    <row r="10" spans="2:4" x14ac:dyDescent="0.2">
      <c r="D10" t="s">
        <v>49</v>
      </c>
    </row>
    <row r="12" spans="2:4" x14ac:dyDescent="0.2">
      <c r="B12" s="30">
        <v>39120</v>
      </c>
      <c r="D12" t="s">
        <v>56</v>
      </c>
    </row>
    <row r="13" spans="2:4" x14ac:dyDescent="0.2">
      <c r="D13" t="s">
        <v>55</v>
      </c>
    </row>
    <row r="15" spans="2:4" x14ac:dyDescent="0.2">
      <c r="D15" t="s">
        <v>73</v>
      </c>
    </row>
    <row r="17" spans="2:4" x14ac:dyDescent="0.2">
      <c r="B17" s="30">
        <v>39162</v>
      </c>
      <c r="D17" t="s">
        <v>76</v>
      </c>
    </row>
    <row r="18" spans="2:4" x14ac:dyDescent="0.2">
      <c r="D18" t="s">
        <v>77</v>
      </c>
    </row>
    <row r="19" spans="2:4" x14ac:dyDescent="0.2">
      <c r="D19" t="s">
        <v>78</v>
      </c>
    </row>
    <row r="21" spans="2:4" x14ac:dyDescent="0.2">
      <c r="B21" s="30">
        <v>39184</v>
      </c>
      <c r="D21" t="s">
        <v>79</v>
      </c>
    </row>
    <row r="22" spans="2:4" x14ac:dyDescent="0.2">
      <c r="D22" t="s">
        <v>80</v>
      </c>
    </row>
    <row r="23" spans="2:4" x14ac:dyDescent="0.2">
      <c r="D23" t="s">
        <v>81</v>
      </c>
    </row>
    <row r="24" spans="2:4" x14ac:dyDescent="0.2">
      <c r="D24" t="s">
        <v>82</v>
      </c>
    </row>
    <row r="25" spans="2:4" x14ac:dyDescent="0.2">
      <c r="D25" t="s">
        <v>83</v>
      </c>
    </row>
    <row r="26" spans="2:4" x14ac:dyDescent="0.2">
      <c r="D26" t="s">
        <v>84</v>
      </c>
    </row>
    <row r="27" spans="2:4" x14ac:dyDescent="0.2">
      <c r="D27" t="s">
        <v>86</v>
      </c>
    </row>
    <row r="28" spans="2:4" x14ac:dyDescent="0.2">
      <c r="D28" t="s">
        <v>85</v>
      </c>
    </row>
    <row r="30" spans="2:4" x14ac:dyDescent="0.2">
      <c r="D30" t="s">
        <v>87</v>
      </c>
    </row>
    <row r="31" spans="2:4" x14ac:dyDescent="0.2">
      <c r="D31" t="s">
        <v>88</v>
      </c>
    </row>
    <row r="32" spans="2:4" x14ac:dyDescent="0.2">
      <c r="D32" t="s">
        <v>89</v>
      </c>
    </row>
    <row r="34" spans="2:4" x14ac:dyDescent="0.2">
      <c r="D34" t="s">
        <v>90</v>
      </c>
    </row>
    <row r="36" spans="2:4" x14ac:dyDescent="0.2">
      <c r="D36" t="s">
        <v>92</v>
      </c>
    </row>
    <row r="38" spans="2:4" x14ac:dyDescent="0.2">
      <c r="B38" s="30">
        <v>40204</v>
      </c>
      <c r="D38" t="s">
        <v>154</v>
      </c>
    </row>
    <row r="39" spans="2:4" x14ac:dyDescent="0.2">
      <c r="D39" t="s">
        <v>155</v>
      </c>
    </row>
    <row r="40" spans="2:4" x14ac:dyDescent="0.2">
      <c r="D40" t="s">
        <v>156</v>
      </c>
    </row>
    <row r="41" spans="2:4" x14ac:dyDescent="0.2">
      <c r="D41" t="s">
        <v>157</v>
      </c>
    </row>
    <row r="43" spans="2:4" x14ac:dyDescent="0.2">
      <c r="D43" t="s">
        <v>158</v>
      </c>
    </row>
    <row r="46" spans="2:4" x14ac:dyDescent="0.2">
      <c r="B46" s="30">
        <v>40240</v>
      </c>
      <c r="D46" s="81" t="s">
        <v>169</v>
      </c>
    </row>
    <row r="47" spans="2:4" x14ac:dyDescent="0.2">
      <c r="D47" s="81" t="s">
        <v>166</v>
      </c>
    </row>
    <row r="49" spans="2:4" x14ac:dyDescent="0.2">
      <c r="D49" s="81" t="s">
        <v>167</v>
      </c>
    </row>
    <row r="51" spans="2:4" x14ac:dyDescent="0.2">
      <c r="D51" s="82" t="s">
        <v>168</v>
      </c>
    </row>
    <row r="54" spans="2:4" x14ac:dyDescent="0.2">
      <c r="B54" s="30">
        <v>40738</v>
      </c>
      <c r="D54" t="s">
        <v>180</v>
      </c>
    </row>
    <row r="57" spans="2:4" x14ac:dyDescent="0.2">
      <c r="D57" t="s">
        <v>229</v>
      </c>
    </row>
    <row r="60" spans="2:4" x14ac:dyDescent="0.2">
      <c r="B60" s="30">
        <v>41108</v>
      </c>
      <c r="D60" t="s">
        <v>241</v>
      </c>
    </row>
  </sheetData>
  <sheetProtection algorithmName="SHA-512" hashValue="0XIGm9eV4jpoIA7VyN+/dI0rTvL88sUtHOioC9xoCQCCRSJnE5ock3dBN+0ZsqKfjvjXsAvt7fJrppelz2+JVw==" saltValue="fHOJiez8kfKWP142pO4LBA==" spinCount="100000" sheet="1" objects="1" scenarios="1"/>
  <phoneticPr fontId="4"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F627B-122D-4D29-9D5F-4CA34CEF180A}">
  <dimension ref="B1:F12"/>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147" t="s">
        <v>384</v>
      </c>
      <c r="C1" s="147"/>
      <c r="D1" s="154"/>
      <c r="E1" s="154"/>
      <c r="F1" s="154"/>
    </row>
    <row r="2" spans="2:6" x14ac:dyDescent="0.2">
      <c r="B2" s="147" t="s">
        <v>385</v>
      </c>
      <c r="C2" s="147"/>
      <c r="D2" s="154"/>
      <c r="E2" s="154"/>
      <c r="F2" s="154"/>
    </row>
    <row r="3" spans="2:6" x14ac:dyDescent="0.2">
      <c r="B3" s="148"/>
      <c r="C3" s="148"/>
      <c r="D3" s="155"/>
      <c r="E3" s="155"/>
      <c r="F3" s="155"/>
    </row>
    <row r="4" spans="2:6" ht="25.5" x14ac:dyDescent="0.2">
      <c r="B4" s="148" t="s">
        <v>386</v>
      </c>
      <c r="C4" s="148"/>
      <c r="D4" s="155"/>
      <c r="E4" s="155"/>
      <c r="F4" s="155"/>
    </row>
    <row r="5" spans="2:6" x14ac:dyDescent="0.2">
      <c r="B5" s="148"/>
      <c r="C5" s="148"/>
      <c r="D5" s="155"/>
      <c r="E5" s="155"/>
      <c r="F5" s="155"/>
    </row>
    <row r="6" spans="2:6" x14ac:dyDescent="0.2">
      <c r="B6" s="147" t="s">
        <v>387</v>
      </c>
      <c r="C6" s="147"/>
      <c r="D6" s="154"/>
      <c r="E6" s="154" t="s">
        <v>388</v>
      </c>
      <c r="F6" s="154" t="s">
        <v>389</v>
      </c>
    </row>
    <row r="7" spans="2:6" ht="13.5" thickBot="1" x14ac:dyDescent="0.25">
      <c r="B7" s="148"/>
      <c r="C7" s="148"/>
      <c r="D7" s="155"/>
      <c r="E7" s="155"/>
      <c r="F7" s="155"/>
    </row>
    <row r="8" spans="2:6" ht="38.25" x14ac:dyDescent="0.2">
      <c r="B8" s="149" t="s">
        <v>390</v>
      </c>
      <c r="C8" s="150"/>
      <c r="D8" s="156"/>
      <c r="E8" s="156">
        <v>2</v>
      </c>
      <c r="F8" s="157"/>
    </row>
    <row r="9" spans="2:6" x14ac:dyDescent="0.2">
      <c r="B9" s="151"/>
      <c r="C9" s="148"/>
      <c r="D9" s="155"/>
      <c r="E9" s="155"/>
      <c r="F9" s="158" t="s">
        <v>391</v>
      </c>
    </row>
    <row r="10" spans="2:6" ht="13.5" thickBot="1" x14ac:dyDescent="0.25">
      <c r="B10" s="152"/>
      <c r="C10" s="153"/>
      <c r="D10" s="159"/>
      <c r="E10" s="159"/>
      <c r="F10" s="160" t="s">
        <v>391</v>
      </c>
    </row>
    <row r="11" spans="2:6" x14ac:dyDescent="0.2">
      <c r="B11" s="148"/>
      <c r="C11" s="148"/>
      <c r="D11" s="155"/>
      <c r="E11" s="155"/>
      <c r="F11" s="155"/>
    </row>
    <row r="12" spans="2:6" x14ac:dyDescent="0.2">
      <c r="B12" s="148"/>
      <c r="C12" s="148"/>
      <c r="D12" s="155"/>
      <c r="E12" s="155"/>
      <c r="F12" s="15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D6EC7864B4C644A4A7F4A0781E128D" ma:contentTypeVersion="4" ma:contentTypeDescription="Create a new document." ma:contentTypeScope="" ma:versionID="e0dcc9755c538dac25dabc47ce69adc6">
  <xsd:schema xmlns:xsd="http://www.w3.org/2001/XMLSchema" xmlns:xs="http://www.w3.org/2001/XMLSchema" xmlns:p="http://schemas.microsoft.com/office/2006/metadata/properties" xmlns:ns2="94412943-1fe2-48e2-8a5b-4714c45e552f" targetNamespace="http://schemas.microsoft.com/office/2006/metadata/properties" ma:root="true" ma:fieldsID="66aa861b534cd709ec1d2d96386627f0" ns2:_="">
    <xsd:import namespace="94412943-1fe2-48e2-8a5b-4714c45e55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412943-1fe2-48e2-8a5b-4714c45e55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023C7-6CF5-4043-921A-C220FB98F7DE}"/>
</file>

<file path=customXml/itemProps2.xml><?xml version="1.0" encoding="utf-8"?>
<ds:datastoreItem xmlns:ds="http://schemas.openxmlformats.org/officeDocument/2006/customXml" ds:itemID="{13D96E3C-4AD8-4171-A672-84B258A9FC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Developer Notes</vt:lpstr>
      <vt:lpstr>User Guide</vt:lpstr>
      <vt:lpstr>Controls</vt:lpstr>
      <vt:lpstr>ES Calculator</vt:lpstr>
      <vt:lpstr>Taxpayer Input</vt:lpstr>
      <vt:lpstr>Formulas and Values</vt:lpstr>
      <vt:lpstr>2019 Exemptions</vt:lpstr>
      <vt:lpstr>2018 Exemptions</vt:lpstr>
      <vt:lpstr>2017 Exemptions</vt:lpstr>
      <vt:lpstr>SE Tax and Deduction 2011</vt:lpstr>
      <vt:lpstr>2016 Exemptions</vt:lpstr>
      <vt:lpstr>Withholding Estimates</vt:lpstr>
      <vt:lpstr>Notes</vt:lpstr>
      <vt:lpstr>Compatibility Report</vt:lpstr>
      <vt:lpstr>'Developer Notes'!Print_Area</vt:lpstr>
      <vt:lpstr>'ES Calculator'!Print_Area</vt:lpstr>
      <vt:lpstr>'Taxpayer Input'!Print_Area</vt:lpstr>
    </vt:vector>
  </TitlesOfParts>
  <Company>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Internal Revenue Service</dc:creator>
  <cp:lastModifiedBy>David Collins</cp:lastModifiedBy>
  <cp:lastPrinted>2015-04-28T16:42:04Z</cp:lastPrinted>
  <dcterms:created xsi:type="dcterms:W3CDTF">2005-08-03T16:27:30Z</dcterms:created>
  <dcterms:modified xsi:type="dcterms:W3CDTF">2021-03-18T12:38:10Z</dcterms:modified>
</cp:coreProperties>
</file>